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checkCompatibility="1"/>
  <mc:AlternateContent xmlns:mc="http://schemas.openxmlformats.org/markup-compatibility/2006">
    <mc:Choice Requires="x15">
      <x15ac:absPath xmlns:x15ac="http://schemas.microsoft.com/office/spreadsheetml/2010/11/ac" url="/Users/davidsmith/Dropbox/ADMIN/Calculations/"/>
    </mc:Choice>
  </mc:AlternateContent>
  <workbookProtection workbookPassword="C6C0" lockStructure="1"/>
  <bookViews>
    <workbookView xWindow="29340" yWindow="460" windowWidth="30020" windowHeight="22800" activeTab="1"/>
  </bookViews>
  <sheets>
    <sheet name="HWS" sheetId="1" r:id="rId1"/>
    <sheet name="Heating" sheetId="2" r:id="rId2"/>
    <sheet name="SOLAR" sheetId="3" r:id="rId3"/>
    <sheet name="Water Properties" sheetId="4" state="hidden" r:id="rId4"/>
    <sheet name="Zilmet" sheetId="5" state="hidden" r:id="rId5"/>
  </sheets>
  <calcPr calcId="150001" concurrentCalc="0"/>
  <customWorkbookViews>
    <customWorkbookView name="Microsoft Office User - Personal View" guid="{B4144372-2642-BD44-BF72-EF8F4933D1AE}" mergeInterval="0" personalView="1" windowWidth="1501" windowHeight="967" activeSheetId="3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40" i="3" l="1"/>
  <c r="M66" i="3"/>
  <c r="F62" i="3"/>
  <c r="F63" i="3"/>
  <c r="F64" i="3"/>
  <c r="F65" i="3"/>
  <c r="F66" i="3"/>
  <c r="F67" i="3"/>
  <c r="F68" i="3"/>
  <c r="F69" i="3"/>
  <c r="F70" i="3"/>
  <c r="F71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F72" i="3"/>
  <c r="F73" i="3"/>
  <c r="L64" i="3"/>
  <c r="L67" i="3"/>
  <c r="L69" i="3"/>
  <c r="L76" i="3"/>
  <c r="L79" i="3"/>
  <c r="L78" i="3"/>
  <c r="L77" i="3"/>
  <c r="N37" i="2"/>
  <c r="N14" i="2"/>
  <c r="N15" i="2"/>
  <c r="N16" i="2"/>
  <c r="N56" i="2"/>
  <c r="F72" i="2"/>
  <c r="F73" i="2"/>
  <c r="L64" i="2"/>
  <c r="L67" i="2"/>
  <c r="L69" i="2"/>
  <c r="L75" i="2"/>
  <c r="L78" i="2"/>
  <c r="L77" i="2"/>
  <c r="L76" i="2"/>
  <c r="N37" i="1"/>
  <c r="N29" i="1"/>
  <c r="N30" i="1"/>
  <c r="N31" i="1"/>
  <c r="N32" i="1"/>
  <c r="N33" i="1"/>
  <c r="N34" i="1"/>
  <c r="N35" i="1"/>
  <c r="N36" i="1"/>
  <c r="N38" i="1"/>
  <c r="N39" i="1"/>
  <c r="N40" i="1"/>
  <c r="N41" i="1"/>
  <c r="N8" i="1"/>
  <c r="N56" i="1"/>
  <c r="F72" i="1"/>
  <c r="F64" i="1"/>
  <c r="F73" i="1"/>
  <c r="L64" i="1"/>
  <c r="L67" i="1"/>
  <c r="L69" i="1"/>
  <c r="L70" i="1"/>
  <c r="N41" i="2"/>
  <c r="F63" i="2"/>
  <c r="L70" i="2"/>
  <c r="L70" i="3"/>
  <c r="L76" i="1"/>
  <c r="L79" i="1"/>
  <c r="L78" i="1"/>
  <c r="L77" i="1"/>
  <c r="M66" i="1"/>
  <c r="F62" i="1"/>
  <c r="F63" i="1"/>
  <c r="F65" i="1"/>
  <c r="F66" i="1"/>
  <c r="F67" i="1"/>
  <c r="F68" i="1"/>
  <c r="F69" i="1"/>
  <c r="F70" i="1"/>
  <c r="F71" i="1"/>
  <c r="N7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M66" i="2"/>
  <c r="F62" i="2"/>
  <c r="F64" i="2"/>
  <c r="F65" i="2"/>
  <c r="F66" i="2"/>
  <c r="F67" i="2"/>
  <c r="F69" i="2"/>
  <c r="F70" i="2"/>
  <c r="F71" i="2"/>
  <c r="N7" i="2"/>
  <c r="N8" i="2"/>
  <c r="N9" i="2"/>
  <c r="N10" i="2"/>
  <c r="N11" i="2"/>
  <c r="N12" i="2"/>
  <c r="N13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3" i="2"/>
  <c r="N34" i="2"/>
  <c r="N35" i="2"/>
  <c r="N36" i="2"/>
  <c r="N38" i="2"/>
  <c r="N39" i="2"/>
  <c r="N40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C15" i="4"/>
  <c r="E73" i="3"/>
  <c r="C56" i="3"/>
  <c r="C58" i="3"/>
  <c r="D56" i="3"/>
  <c r="D58" i="3"/>
  <c r="E56" i="3"/>
  <c r="E58" i="3"/>
  <c r="F56" i="3"/>
  <c r="F58" i="3"/>
  <c r="G56" i="3"/>
  <c r="G58" i="3"/>
  <c r="H56" i="3"/>
  <c r="H58" i="3"/>
  <c r="I56" i="3"/>
  <c r="I58" i="3"/>
  <c r="J56" i="3"/>
  <c r="J58" i="3"/>
  <c r="K56" i="3"/>
  <c r="K58" i="3"/>
  <c r="L56" i="3"/>
  <c r="L58" i="3"/>
  <c r="M56" i="3"/>
  <c r="M58" i="3"/>
  <c r="L63" i="3"/>
  <c r="N63" i="3"/>
  <c r="O63" i="3"/>
  <c r="M59" i="3"/>
  <c r="L59" i="3"/>
  <c r="K59" i="3"/>
  <c r="J59" i="3"/>
  <c r="I59" i="3"/>
  <c r="H59" i="3"/>
  <c r="G59" i="3"/>
  <c r="F59" i="3"/>
  <c r="E59" i="3"/>
  <c r="D59" i="3"/>
  <c r="C59" i="3"/>
  <c r="C2" i="1"/>
  <c r="C11" i="4"/>
  <c r="D39" i="5"/>
  <c r="E73" i="1"/>
  <c r="C56" i="1"/>
  <c r="C58" i="1"/>
  <c r="D56" i="1"/>
  <c r="D58" i="1"/>
  <c r="E56" i="1"/>
  <c r="E58" i="1"/>
  <c r="F56" i="1"/>
  <c r="F58" i="1"/>
  <c r="G56" i="1"/>
  <c r="G58" i="1"/>
  <c r="H56" i="1"/>
  <c r="H58" i="1"/>
  <c r="I56" i="1"/>
  <c r="I58" i="1"/>
  <c r="J56" i="1"/>
  <c r="J58" i="1"/>
  <c r="K56" i="1"/>
  <c r="K58" i="1"/>
  <c r="L56" i="1"/>
  <c r="L58" i="1"/>
  <c r="M56" i="1"/>
  <c r="M58" i="1"/>
  <c r="L63" i="1"/>
  <c r="N63" i="1"/>
  <c r="O63" i="1"/>
  <c r="M59" i="1"/>
  <c r="L59" i="1"/>
  <c r="K59" i="1"/>
  <c r="J59" i="1"/>
  <c r="I59" i="1"/>
  <c r="H59" i="1"/>
  <c r="G59" i="1"/>
  <c r="F59" i="1"/>
  <c r="E59" i="1"/>
  <c r="D59" i="1"/>
  <c r="C59" i="1"/>
  <c r="F56" i="2"/>
  <c r="G56" i="2"/>
  <c r="H56" i="2"/>
  <c r="I56" i="2"/>
  <c r="J56" i="2"/>
  <c r="K56" i="2"/>
  <c r="L56" i="2"/>
  <c r="M56" i="2"/>
  <c r="E56" i="2"/>
  <c r="C56" i="2"/>
  <c r="D56" i="2"/>
  <c r="C58" i="2"/>
  <c r="D58" i="2"/>
  <c r="E58" i="2"/>
  <c r="F58" i="2"/>
  <c r="G58" i="2"/>
  <c r="H58" i="2"/>
  <c r="I58" i="2"/>
  <c r="J58" i="2"/>
  <c r="K58" i="2"/>
  <c r="L58" i="2"/>
  <c r="M58" i="2"/>
  <c r="L63" i="2"/>
  <c r="E73" i="2"/>
  <c r="N63" i="2"/>
  <c r="O63" i="2"/>
  <c r="B12" i="4"/>
  <c r="C13" i="4"/>
  <c r="B13" i="4"/>
  <c r="B14" i="4"/>
  <c r="B15" i="4"/>
  <c r="C16" i="4"/>
  <c r="B16" i="4"/>
  <c r="C7" i="4"/>
  <c r="B7" i="4"/>
  <c r="B8" i="4"/>
  <c r="C9" i="4"/>
  <c r="B9" i="4"/>
  <c r="B10" i="4"/>
  <c r="B11" i="4"/>
  <c r="B6" i="4"/>
  <c r="E59" i="2"/>
  <c r="C59" i="2"/>
  <c r="D59" i="2"/>
  <c r="F59" i="2"/>
  <c r="G59" i="2"/>
  <c r="H59" i="2"/>
  <c r="I59" i="2"/>
  <c r="J59" i="2"/>
  <c r="K59" i="2"/>
  <c r="L59" i="2"/>
  <c r="M59" i="2"/>
</calcChain>
</file>

<file path=xl/comments1.xml><?xml version="1.0" encoding="utf-8"?>
<comments xmlns="http://schemas.openxmlformats.org/spreadsheetml/2006/main">
  <authors>
    <author>Smith</author>
    <author>David Smith</author>
  </authors>
  <commentList>
    <comment ref="C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E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J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K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L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M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B58" authorId="1">
      <text>
        <r>
          <rPr>
            <b/>
            <sz val="9"/>
            <color indexed="81"/>
            <rFont val="Tahoma"/>
            <family val="2"/>
          </rPr>
          <t>David Smith:</t>
        </r>
        <r>
          <rPr>
            <sz val="9"/>
            <color indexed="81"/>
            <rFont val="Tahoma"/>
            <family val="2"/>
          </rPr>
          <t xml:space="preserve">
25mm rockwool
Table 3.23 CIBSE</t>
        </r>
      </text>
    </comment>
    <comment ref="N63" authorId="1">
      <text>
        <r>
          <rPr>
            <b/>
            <sz val="9"/>
            <color indexed="81"/>
            <rFont val="Tahoma"/>
            <family val="2"/>
          </rPr>
          <t>David Smith:</t>
        </r>
        <r>
          <rPr>
            <sz val="9"/>
            <color indexed="81"/>
            <rFont val="Tahoma"/>
            <family val="2"/>
          </rPr>
          <t xml:space="preserve">
Excluding dead legs</t>
        </r>
      </text>
    </comment>
    <comment ref="L68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10% typical, check max recommended by manufacturer</t>
        </r>
      </text>
    </comment>
  </commentList>
</comments>
</file>

<file path=xl/comments2.xml><?xml version="1.0" encoding="utf-8"?>
<comments xmlns="http://schemas.openxmlformats.org/spreadsheetml/2006/main">
  <authors>
    <author>Smith</author>
    <author>David Smith</author>
  </authors>
  <commentList>
    <comment ref="C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E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J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K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L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M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B58" authorId="1">
      <text>
        <r>
          <rPr>
            <b/>
            <sz val="9"/>
            <color indexed="81"/>
            <rFont val="Tahoma"/>
            <family val="2"/>
          </rPr>
          <t>David Smith:</t>
        </r>
        <r>
          <rPr>
            <sz val="9"/>
            <color indexed="81"/>
            <rFont val="Tahoma"/>
            <family val="2"/>
          </rPr>
          <t xml:space="preserve">
25mm rockwool
Table 3.23 CIBSE</t>
        </r>
      </text>
    </comment>
    <comment ref="N63" authorId="1">
      <text>
        <r>
          <rPr>
            <b/>
            <sz val="9"/>
            <color indexed="81"/>
            <rFont val="Tahoma"/>
            <family val="2"/>
          </rPr>
          <t>David Smith:</t>
        </r>
        <r>
          <rPr>
            <sz val="9"/>
            <color indexed="81"/>
            <rFont val="Tahoma"/>
            <family val="2"/>
          </rPr>
          <t xml:space="preserve">
Excluding dead legs</t>
        </r>
      </text>
    </comment>
    <comment ref="L68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10% typical, check max recommended by manufacturer</t>
        </r>
      </text>
    </comment>
  </commentList>
</comments>
</file>

<file path=xl/comments3.xml><?xml version="1.0" encoding="utf-8"?>
<comments xmlns="http://schemas.openxmlformats.org/spreadsheetml/2006/main">
  <authors>
    <author>Smith</author>
    <author>David Smith</author>
  </authors>
  <commentList>
    <comment ref="C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E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J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K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L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M6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Flow AND return lengths please</t>
        </r>
      </text>
    </comment>
    <comment ref="B58" authorId="1">
      <text>
        <r>
          <rPr>
            <b/>
            <sz val="9"/>
            <color indexed="81"/>
            <rFont val="Tahoma"/>
            <family val="2"/>
          </rPr>
          <t>David Smith:</t>
        </r>
        <r>
          <rPr>
            <sz val="9"/>
            <color indexed="81"/>
            <rFont val="Tahoma"/>
            <family val="2"/>
          </rPr>
          <t xml:space="preserve">
25mm rockwool
Table 3.23 CIBSE</t>
        </r>
      </text>
    </comment>
    <comment ref="N63" authorId="1">
      <text>
        <r>
          <rPr>
            <b/>
            <sz val="9"/>
            <color indexed="81"/>
            <rFont val="Tahoma"/>
            <family val="2"/>
          </rPr>
          <t>David Smith:</t>
        </r>
        <r>
          <rPr>
            <sz val="9"/>
            <color indexed="81"/>
            <rFont val="Tahoma"/>
            <family val="2"/>
          </rPr>
          <t xml:space="preserve">
Excluding dead legs</t>
        </r>
      </text>
    </comment>
    <comment ref="L68" authorId="0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10% typical, check max recommended by manufacturer</t>
        </r>
      </text>
    </comment>
  </commentList>
</comments>
</file>

<file path=xl/sharedStrings.xml><?xml version="1.0" encoding="utf-8"?>
<sst xmlns="http://schemas.openxmlformats.org/spreadsheetml/2006/main" count="307" uniqueCount="112">
  <si>
    <t>PROJECT:</t>
  </si>
  <si>
    <t>SYSTEM:</t>
  </si>
  <si>
    <t>SYSTEM WATER CONTENT CALCULATION</t>
  </si>
  <si>
    <t>Area</t>
  </si>
  <si>
    <t>PIPEWORK</t>
  </si>
  <si>
    <t>Plantroom</t>
  </si>
  <si>
    <t>Ground</t>
  </si>
  <si>
    <t>Content Each</t>
  </si>
  <si>
    <t>No off</t>
  </si>
  <si>
    <t>TOTAL</t>
  </si>
  <si>
    <t>EQUIPMENT</t>
  </si>
  <si>
    <t>AHU Coils</t>
  </si>
  <si>
    <t>Boilers</t>
  </si>
  <si>
    <t>Buffer Vessels</t>
  </si>
  <si>
    <t>Expansion Vessels</t>
  </si>
  <si>
    <t>FCUs</t>
  </si>
  <si>
    <t>Radiators</t>
  </si>
  <si>
    <t>SYSTEM WATER CONTENT=</t>
  </si>
  <si>
    <t>Underfloor Heating</t>
  </si>
  <si>
    <t>Other</t>
  </si>
  <si>
    <t>Calorifiers</t>
  </si>
  <si>
    <t>Basement</t>
  </si>
  <si>
    <t>Temp</t>
  </si>
  <si>
    <t>Density</t>
  </si>
  <si>
    <t>( °C )</t>
  </si>
  <si>
    <t>pure water</t>
  </si>
  <si>
    <r>
      <t>kg/m</t>
    </r>
    <r>
      <rPr>
        <vertAlign val="superscript"/>
        <sz val="7.5"/>
        <color indexed="8"/>
        <rFont val="Arial"/>
        <family val="2"/>
      </rPr>
      <t>3</t>
    </r>
  </si>
  <si>
    <t>0 (solid)</t>
  </si>
  <si>
    <t>0 (liquid)</t>
  </si>
  <si>
    <t>Water Operating Temperature:</t>
  </si>
  <si>
    <t>Water Expansion from 4C:</t>
  </si>
  <si>
    <t>Expansion Vessel Acceptance Factor:</t>
  </si>
  <si>
    <t>Expansion Vessel(s) Size: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</si>
  <si>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</si>
  <si>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</si>
  <si>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</si>
  <si>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</si>
  <si>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</si>
  <si>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</si>
  <si>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</si>
  <si>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</si>
  <si>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</si>
  <si>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</si>
  <si>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</si>
  <si>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</si>
  <si>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</si>
  <si>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</si>
  <si>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</si>
  <si>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</si>
  <si>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</si>
  <si>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18th</t>
  </si>
  <si>
    <t>19th</t>
  </si>
  <si>
    <t>20th</t>
  </si>
  <si>
    <t>FLOORS</t>
  </si>
  <si>
    <t>RISERS</t>
  </si>
  <si>
    <t>Heat Loss (bare):</t>
  </si>
  <si>
    <t>Heat Loss (lagged) 75C:</t>
  </si>
  <si>
    <t>Heat Loss (lagged) 60C:</t>
  </si>
  <si>
    <t>PIPEWORK HEAT LOSS=</t>
  </si>
  <si>
    <t>Standing Loss</t>
  </si>
  <si>
    <t>Pipework</t>
  </si>
  <si>
    <t>see above</t>
  </si>
  <si>
    <t>Water Expansion</t>
  </si>
  <si>
    <t>HEATING</t>
  </si>
  <si>
    <t>NB: Allow 5m per m2 for underfloor heating</t>
  </si>
  <si>
    <t>HOT WATER SERVICES</t>
  </si>
  <si>
    <t>See floor calcs</t>
  </si>
  <si>
    <t>CAL-PRO 4</t>
  </si>
  <si>
    <t>CAL-PRO 8</t>
  </si>
  <si>
    <t>CAL-PRO 12</t>
  </si>
  <si>
    <t>CAL-PRO 18</t>
  </si>
  <si>
    <t>CAL-PRO 24</t>
  </si>
  <si>
    <t>CAL-PRO 35</t>
  </si>
  <si>
    <t>CAL-PRO 50</t>
  </si>
  <si>
    <t>CAL-PRO 80</t>
  </si>
  <si>
    <t>CAL-PRO 105</t>
  </si>
  <si>
    <t>CAL-PRO 150</t>
  </si>
  <si>
    <t>CAL-PRO 200</t>
  </si>
  <si>
    <t>CAL-PRO 250</t>
  </si>
  <si>
    <t>CAL-PRO 300</t>
  </si>
  <si>
    <t>CAL-PRO 400</t>
  </si>
  <si>
    <t>CAL-PRO 500</t>
  </si>
  <si>
    <t>CAL-PRO 600</t>
  </si>
  <si>
    <t>CAL-PRO 700</t>
  </si>
  <si>
    <t>CAL-PRO 800</t>
  </si>
  <si>
    <t>CAL-PRO 900</t>
  </si>
  <si>
    <t>Dia</t>
  </si>
  <si>
    <t>H</t>
  </si>
  <si>
    <t>Connection</t>
  </si>
  <si>
    <t>Model</t>
  </si>
  <si>
    <t>Zilmet Model:</t>
  </si>
  <si>
    <t>Connections:</t>
  </si>
  <si>
    <t>Diameter:</t>
  </si>
  <si>
    <t>Height:</t>
  </si>
  <si>
    <t>HOT WATER</t>
  </si>
  <si>
    <t>ULTRA PRO 24 V</t>
  </si>
  <si>
    <t>ULTRA PRO 100 V</t>
  </si>
  <si>
    <t>ULTRA PRO 50 V</t>
  </si>
  <si>
    <t>ULTRA PRO 60 V</t>
  </si>
  <si>
    <t>ULTRA PRO 80 V</t>
  </si>
  <si>
    <t>ULTRA PRO 200 V</t>
  </si>
  <si>
    <t>ULTRA PRO 300 V</t>
  </si>
  <si>
    <t>ULTRA PRO 500 V</t>
  </si>
  <si>
    <t>ULTRA PRO 750 V</t>
  </si>
  <si>
    <t>ULTRA PRO 1000 V</t>
  </si>
  <si>
    <t>SOLAR</t>
  </si>
  <si>
    <t>Solar Panels</t>
  </si>
  <si>
    <t>§§§§§</t>
  </si>
  <si>
    <t>§§§§§§§§§§§</t>
  </si>
  <si>
    <r>
      <t xml:space="preserve">Check HWS Sec Flow Rate </t>
    </r>
    <r>
      <rPr>
        <sz val="8"/>
        <color indexed="8"/>
        <rFont val="Arial"/>
        <family val="2"/>
      </rPr>
      <t>↑</t>
    </r>
  </si>
  <si>
    <r>
      <t xml:space="preserve">CheckHWS Sec Flow Rate </t>
    </r>
    <r>
      <rPr>
        <sz val="8"/>
        <color indexed="8"/>
        <rFont val="Arial"/>
        <family val="2"/>
      </rPr>
      <t>↑</t>
    </r>
  </si>
  <si>
    <t>SEND TO MANUFACTURER FOR FINAL SELECTION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</si>
</sst>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#,##0&quot; m&quot;"/>
    <numFmt numFmtId="165" formatCode="0.000&quot; l/m&quot;"/>
    <numFmt numFmtId="166" formatCode="#,##0&quot; litres&quot;"/>
    <numFmt numFmtId="167" formatCode="#,##0&quot; L&quot;"/>
    <numFmt numFmtId="168" formatCode="#,##0.0&quot; L&quot;"/>
    <numFmt numFmtId="169" formatCode="#,##0&quot; C&quot;"/>
    <numFmt numFmtId="170" formatCode="#,##0&quot; kg/m3&quot;"/>
    <numFmt numFmtId="171" formatCode="#,#00&quot; litres&quot;"/>
    <numFmt numFmtId="172" formatCode="#,##0.0&quot; m&quot;"/>
    <numFmt numFmtId="173" formatCode="#,##0&quot; W/m&quot;"/>
    <numFmt numFmtId="174" formatCode="#,##0&quot; W&quot;"/>
    <numFmt numFmtId="175" formatCode="#,##0.0#&quot; l/s&quot;"/>
    <numFmt numFmtId="176" formatCode="0.0%"/>
    <numFmt numFmtId="177" formatCode="#,##0&quot; mm&quot;"/>
  </numFmts>
  <fonts count="3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7.5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7"/>
      <color theme="0" tint="-0.34998626667073579"/>
      <name val="Arial"/>
      <family val="2"/>
    </font>
    <font>
      <b/>
      <sz val="7.5"/>
      <color theme="1"/>
      <name val="Arial"/>
      <family val="2"/>
    </font>
    <font>
      <sz val="7.5"/>
      <color theme="1"/>
      <name val="Arial"/>
      <family val="2"/>
    </font>
    <font>
      <sz val="7.5"/>
      <color rgb="FFFF0000"/>
      <name val="Arial"/>
      <family val="2"/>
    </font>
    <font>
      <b/>
      <sz val="12"/>
      <color theme="9" tint="-0.249977111117893"/>
      <name val="Arial"/>
      <family val="2"/>
    </font>
    <font>
      <sz val="11"/>
      <color theme="1"/>
      <name val="Arial"/>
      <family val="2"/>
    </font>
    <font>
      <sz val="9"/>
      <color theme="9" tint="-0.249977111117893"/>
      <name val="Arial"/>
      <family val="2"/>
    </font>
    <font>
      <sz val="8"/>
      <color theme="1"/>
      <name val="Arial"/>
      <family val="2"/>
    </font>
    <font>
      <sz val="8"/>
      <color theme="0" tint="-0.249977111117893"/>
      <name val="Arial"/>
      <family val="2"/>
    </font>
    <font>
      <sz val="11"/>
      <color theme="9" tint="-0.249977111117893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Arial"/>
      <family val="2"/>
    </font>
    <font>
      <b/>
      <sz val="11"/>
      <color rgb="FF0000FF"/>
      <name val="Arial"/>
      <family val="2"/>
    </font>
    <font>
      <sz val="48"/>
      <color rgb="FFFF0000"/>
      <name val="Calibri"/>
      <family val="2"/>
      <scheme val="minor"/>
    </font>
    <font>
      <sz val="48"/>
      <color rgb="FF0000FF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sz val="8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/>
      <diagonal/>
    </border>
    <border>
      <left style="dotted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 diagonalUp="1">
      <left/>
      <right/>
      <top/>
      <bottom/>
      <diagonal style="thin">
        <color auto="1"/>
      </diagonal>
    </border>
    <border>
      <left/>
      <right/>
      <top style="double">
        <color rgb="FFFFFF00"/>
      </top>
      <bottom style="double">
        <color rgb="FFFFFF00"/>
      </bottom>
      <diagonal/>
    </border>
    <border>
      <left style="thin">
        <color rgb="FFF6F6F6"/>
      </left>
      <right style="thin">
        <color rgb="FFF6F6F6"/>
      </right>
      <top style="thin">
        <color rgb="FFF6F6F6"/>
      </top>
      <bottom/>
      <diagonal/>
    </border>
    <border>
      <left style="thin">
        <color rgb="FFF6F6F6"/>
      </left>
      <right style="thin">
        <color rgb="FFF6F6F6"/>
      </right>
      <top/>
      <bottom/>
      <diagonal/>
    </border>
    <border>
      <left style="thin">
        <color rgb="FFF6F6F6"/>
      </left>
      <right style="thin">
        <color rgb="FFF6F6F6"/>
      </right>
      <top style="thin">
        <color rgb="FFF6F6F6"/>
      </top>
      <bottom style="thin">
        <color rgb="FFF6F6F6"/>
      </bottom>
      <diagonal/>
    </border>
    <border>
      <left style="double">
        <color rgb="FFFFFF00"/>
      </left>
      <right/>
      <top style="double">
        <color rgb="FFFFFF00"/>
      </top>
      <bottom style="double">
        <color rgb="FFFFFF00"/>
      </bottom>
      <diagonal/>
    </border>
    <border>
      <left/>
      <right style="double">
        <color rgb="FFFFFF00"/>
      </right>
      <top style="double">
        <color rgb="FFFFFF00"/>
      </top>
      <bottom style="double">
        <color rgb="FFFFFF00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 applyAlignment="1">
      <alignment horizontal="right"/>
    </xf>
    <xf numFmtId="164" fontId="2" fillId="2" borderId="0" xfId="0" applyNumberFormat="1" applyFont="1" applyFill="1" applyAlignment="1">
      <alignment horizontal="left"/>
    </xf>
    <xf numFmtId="0" fontId="4" fillId="0" borderId="0" xfId="0" applyFont="1"/>
    <xf numFmtId="164" fontId="4" fillId="0" borderId="0" xfId="0" applyNumberFormat="1" applyFont="1" applyAlignment="1">
      <alignment horizontal="center"/>
    </xf>
    <xf numFmtId="165" fontId="11" fillId="0" borderId="0" xfId="0" applyNumberFormat="1" applyFont="1"/>
    <xf numFmtId="165" fontId="1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3" borderId="1" xfId="0" applyFont="1" applyFill="1" applyBorder="1" applyAlignment="1">
      <alignment horizontal="left"/>
    </xf>
    <xf numFmtId="0" fontId="2" fillId="0" borderId="4" xfId="0" applyFont="1" applyBorder="1" applyAlignment="1">
      <alignment horizontal="right"/>
    </xf>
    <xf numFmtId="0" fontId="2" fillId="0" borderId="4" xfId="0" applyFont="1" applyBorder="1" applyAlignment="1">
      <alignment horizontal="left"/>
    </xf>
    <xf numFmtId="0" fontId="2" fillId="0" borderId="0" xfId="0" applyFont="1" applyBorder="1" applyAlignment="1">
      <alignment horizontal="center" vertical="center" textRotation="90"/>
    </xf>
    <xf numFmtId="166" fontId="3" fillId="0" borderId="0" xfId="0" applyNumberFormat="1" applyFont="1" applyBorder="1"/>
    <xf numFmtId="0" fontId="2" fillId="0" borderId="5" xfId="0" applyFont="1" applyFill="1" applyBorder="1"/>
    <xf numFmtId="166" fontId="3" fillId="0" borderId="0" xfId="0" applyNumberFormat="1" applyFont="1"/>
    <xf numFmtId="0" fontId="2" fillId="0" borderId="6" xfId="0" applyFont="1" applyFill="1" applyBorder="1"/>
    <xf numFmtId="0" fontId="2" fillId="0" borderId="6" xfId="0" applyFont="1" applyBorder="1"/>
    <xf numFmtId="166" fontId="4" fillId="0" borderId="24" xfId="0" applyNumberFormat="1" applyFont="1" applyBorder="1" applyAlignment="1">
      <alignment horizontal="right"/>
    </xf>
    <xf numFmtId="166" fontId="2" fillId="0" borderId="0" xfId="0" applyNumberFormat="1" applyFont="1" applyAlignment="1">
      <alignment horizontal="center"/>
    </xf>
    <xf numFmtId="0" fontId="12" fillId="4" borderId="25" xfId="0" applyFont="1" applyFill="1" applyBorder="1" applyAlignment="1">
      <alignment horizontal="center" wrapText="1"/>
    </xf>
    <xf numFmtId="0" fontId="13" fillId="4" borderId="26" xfId="0" applyFont="1" applyFill="1" applyBorder="1" applyAlignment="1">
      <alignment horizontal="center" wrapText="1"/>
    </xf>
    <xf numFmtId="0" fontId="13" fillId="5" borderId="27" xfId="0" applyFont="1" applyFill="1" applyBorder="1" applyAlignment="1">
      <alignment horizontal="center" wrapText="1"/>
    </xf>
    <xf numFmtId="0" fontId="14" fillId="5" borderId="27" xfId="0" applyFont="1" applyFill="1" applyBorder="1" applyAlignment="1">
      <alignment horizontal="center" wrapText="1"/>
    </xf>
    <xf numFmtId="0" fontId="13" fillId="5" borderId="26" xfId="0" applyFont="1" applyFill="1" applyBorder="1" applyAlignment="1">
      <alignment horizontal="center" wrapText="1"/>
    </xf>
    <xf numFmtId="164" fontId="2" fillId="0" borderId="7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6" fontId="2" fillId="0" borderId="9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166" fontId="15" fillId="0" borderId="24" xfId="0" applyNumberFormat="1" applyFont="1" applyBorder="1" applyAlignment="1">
      <alignment horizontal="right"/>
    </xf>
    <xf numFmtId="175" fontId="3" fillId="0" borderId="0" xfId="0" applyNumberFormat="1" applyFont="1" applyBorder="1"/>
    <xf numFmtId="0" fontId="16" fillId="0" borderId="0" xfId="0" applyFont="1"/>
    <xf numFmtId="164" fontId="16" fillId="2" borderId="0" xfId="0" applyNumberFormat="1" applyFont="1" applyFill="1" applyAlignment="1">
      <alignment horizontal="center"/>
    </xf>
    <xf numFmtId="164" fontId="16" fillId="0" borderId="0" xfId="0" applyNumberFormat="1" applyFont="1" applyAlignment="1">
      <alignment horizontal="center"/>
    </xf>
    <xf numFmtId="0" fontId="16" fillId="0" borderId="2" xfId="0" applyFont="1" applyBorder="1"/>
    <xf numFmtId="0" fontId="16" fillId="0" borderId="4" xfId="0" applyFont="1" applyBorder="1"/>
    <xf numFmtId="0" fontId="16" fillId="0" borderId="16" xfId="0" applyFont="1" applyBorder="1"/>
    <xf numFmtId="0" fontId="16" fillId="0" borderId="0" xfId="0" applyFont="1" applyBorder="1"/>
    <xf numFmtId="164" fontId="16" fillId="0" borderId="0" xfId="0" applyNumberFormat="1" applyFont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6" fontId="16" fillId="0" borderId="0" xfId="0" applyNumberFormat="1" applyFont="1" applyBorder="1"/>
    <xf numFmtId="173" fontId="17" fillId="0" borderId="0" xfId="0" applyNumberFormat="1" applyFont="1" applyBorder="1" applyAlignment="1">
      <alignment horizontal="center"/>
    </xf>
    <xf numFmtId="166" fontId="16" fillId="0" borderId="0" xfId="0" applyNumberFormat="1" applyFont="1" applyBorder="1" applyAlignment="1">
      <alignment horizontal="center"/>
    </xf>
    <xf numFmtId="166" fontId="16" fillId="0" borderId="17" xfId="0" applyNumberFormat="1" applyFont="1" applyBorder="1" applyAlignment="1">
      <alignment horizontal="center"/>
    </xf>
    <xf numFmtId="166" fontId="16" fillId="0" borderId="0" xfId="0" applyNumberFormat="1" applyFont="1" applyAlignment="1">
      <alignment horizontal="center"/>
    </xf>
    <xf numFmtId="166" fontId="16" fillId="0" borderId="0" xfId="0" applyNumberFormat="1" applyFont="1"/>
    <xf numFmtId="166" fontId="16" fillId="0" borderId="18" xfId="0" applyNumberFormat="1" applyFont="1" applyBorder="1" applyAlignment="1">
      <alignment horizontal="center"/>
    </xf>
    <xf numFmtId="166" fontId="20" fillId="0" borderId="28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16" fillId="0" borderId="28" xfId="0" applyNumberFormat="1" applyFont="1" applyBorder="1" applyAlignment="1">
      <alignment horizontal="center"/>
    </xf>
    <xf numFmtId="166" fontId="16" fillId="0" borderId="24" xfId="0" applyNumberFormat="1" applyFont="1" applyBorder="1" applyAlignment="1">
      <alignment horizontal="center"/>
    </xf>
    <xf numFmtId="166" fontId="18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right"/>
    </xf>
    <xf numFmtId="169" fontId="16" fillId="0" borderId="0" xfId="0" applyNumberFormat="1" applyFont="1" applyAlignment="1">
      <alignment horizontal="left"/>
    </xf>
    <xf numFmtId="170" fontId="19" fillId="0" borderId="0" xfId="0" applyNumberFormat="1" applyFont="1" applyAlignment="1">
      <alignment horizontal="center"/>
    </xf>
    <xf numFmtId="9" fontId="16" fillId="0" borderId="0" xfId="0" applyNumberFormat="1" applyFont="1" applyAlignment="1">
      <alignment horizontal="left"/>
    </xf>
    <xf numFmtId="166" fontId="16" fillId="0" borderId="0" xfId="0" applyNumberFormat="1" applyFont="1" applyAlignment="1">
      <alignment horizontal="left"/>
    </xf>
    <xf numFmtId="0" fontId="16" fillId="0" borderId="19" xfId="0" applyFont="1" applyBorder="1"/>
    <xf numFmtId="166" fontId="16" fillId="0" borderId="21" xfId="0" applyNumberFormat="1" applyFont="1" applyBorder="1" applyAlignment="1">
      <alignment horizontal="center"/>
    </xf>
    <xf numFmtId="164" fontId="18" fillId="0" borderId="0" xfId="0" applyNumberFormat="1" applyFont="1" applyAlignment="1">
      <alignment horizontal="left"/>
    </xf>
    <xf numFmtId="174" fontId="16" fillId="0" borderId="0" xfId="0" applyNumberFormat="1" applyFont="1" applyAlignment="1">
      <alignment horizontal="center"/>
    </xf>
    <xf numFmtId="0" fontId="16" fillId="4" borderId="26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9" fontId="16" fillId="0" borderId="0" xfId="1" applyFont="1" applyAlignment="1">
      <alignment horizontal="center"/>
    </xf>
    <xf numFmtId="176" fontId="16" fillId="0" borderId="0" xfId="1" applyNumberFormat="1" applyFont="1" applyAlignment="1">
      <alignment horizontal="center"/>
    </xf>
    <xf numFmtId="166" fontId="16" fillId="0" borderId="0" xfId="0" applyNumberFormat="1" applyFont="1" applyAlignment="1">
      <alignment horizontal="left"/>
    </xf>
    <xf numFmtId="164" fontId="2" fillId="8" borderId="0" xfId="0" applyNumberFormat="1" applyFont="1" applyFill="1" applyAlignment="1">
      <alignment horizontal="left"/>
    </xf>
    <xf numFmtId="164" fontId="16" fillId="8" borderId="0" xfId="0" applyNumberFormat="1" applyFont="1" applyFill="1" applyAlignment="1">
      <alignment horizontal="center"/>
    </xf>
    <xf numFmtId="174" fontId="15" fillId="2" borderId="24" xfId="0" applyNumberFormat="1" applyFont="1" applyFill="1" applyBorder="1" applyAlignment="1">
      <alignment horizontal="left"/>
    </xf>
    <xf numFmtId="174" fontId="15" fillId="2" borderId="29" xfId="0" applyNumberFormat="1" applyFont="1" applyFill="1" applyBorder="1" applyAlignment="1">
      <alignment horizontal="left"/>
    </xf>
    <xf numFmtId="166" fontId="4" fillId="2" borderId="24" xfId="0" applyNumberFormat="1" applyFont="1" applyFill="1" applyBorder="1" applyAlignment="1">
      <alignment horizontal="left"/>
    </xf>
    <xf numFmtId="166" fontId="4" fillId="2" borderId="29" xfId="0" applyNumberFormat="1" applyFont="1" applyFill="1" applyBorder="1" applyAlignment="1">
      <alignment horizontal="left"/>
    </xf>
    <xf numFmtId="166" fontId="16" fillId="0" borderId="0" xfId="0" applyNumberFormat="1" applyFont="1" applyAlignment="1">
      <alignment horizontal="left"/>
    </xf>
    <xf numFmtId="171" fontId="16" fillId="0" borderId="0" xfId="0" applyNumberFormat="1" applyFont="1" applyAlignment="1">
      <alignment horizontal="left"/>
    </xf>
    <xf numFmtId="0" fontId="10" fillId="0" borderId="0" xfId="0" applyFont="1"/>
    <xf numFmtId="0" fontId="10" fillId="0" borderId="23" xfId="0" applyFont="1" applyBorder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0" fillId="8" borderId="0" xfId="0" applyFill="1"/>
    <xf numFmtId="0" fontId="0" fillId="2" borderId="0" xfId="0" applyFill="1"/>
    <xf numFmtId="0" fontId="21" fillId="2" borderId="0" xfId="0" applyFont="1" applyFill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3" fillId="8" borderId="0" xfId="0" applyFont="1" applyFill="1" applyAlignment="1">
      <alignment horizontal="center"/>
    </xf>
    <xf numFmtId="166" fontId="24" fillId="8" borderId="0" xfId="0" applyNumberFormat="1" applyFont="1" applyFill="1" applyAlignment="1">
      <alignment horizontal="center"/>
    </xf>
    <xf numFmtId="166" fontId="24" fillId="8" borderId="0" xfId="0" applyNumberFormat="1" applyFont="1" applyFill="1" applyAlignment="1">
      <alignment horizontal="right"/>
    </xf>
    <xf numFmtId="166" fontId="25" fillId="8" borderId="0" xfId="0" applyNumberFormat="1" applyFont="1" applyFill="1" applyAlignment="1">
      <alignment horizontal="left"/>
    </xf>
    <xf numFmtId="177" fontId="25" fillId="8" borderId="0" xfId="0" applyNumberFormat="1" applyFont="1" applyFill="1" applyAlignment="1">
      <alignment horizontal="left"/>
    </xf>
    <xf numFmtId="166" fontId="24" fillId="8" borderId="0" xfId="0" applyNumberFormat="1" applyFont="1" applyFill="1" applyAlignment="1">
      <alignment horizontal="left"/>
    </xf>
    <xf numFmtId="166" fontId="4" fillId="2" borderId="29" xfId="0" applyNumberFormat="1" applyFont="1" applyFill="1" applyBorder="1" applyAlignment="1"/>
    <xf numFmtId="174" fontId="15" fillId="2" borderId="29" xfId="0" applyNumberFormat="1" applyFont="1" applyFill="1" applyBorder="1" applyAlignment="1"/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6" fillId="0" borderId="4" xfId="0" applyFont="1" applyBorder="1" applyAlignment="1">
      <alignment horizontal="right"/>
    </xf>
    <xf numFmtId="164" fontId="2" fillId="3" borderId="0" xfId="0" applyNumberFormat="1" applyFont="1" applyFill="1" applyAlignment="1">
      <alignment horizontal="left"/>
    </xf>
    <xf numFmtId="164" fontId="16" fillId="3" borderId="0" xfId="0" applyNumberFormat="1" applyFont="1" applyFill="1" applyAlignment="1">
      <alignment horizontal="center"/>
    </xf>
    <xf numFmtId="166" fontId="28" fillId="3" borderId="0" xfId="0" applyNumberFormat="1" applyFont="1" applyFill="1" applyAlignment="1">
      <alignment horizontal="center"/>
    </xf>
    <xf numFmtId="166" fontId="28" fillId="3" borderId="0" xfId="0" applyNumberFormat="1" applyFont="1" applyFill="1" applyAlignment="1">
      <alignment horizontal="right"/>
    </xf>
    <xf numFmtId="166" fontId="29" fillId="3" borderId="0" xfId="0" applyNumberFormat="1" applyFont="1" applyFill="1" applyAlignment="1">
      <alignment horizontal="left"/>
    </xf>
    <xf numFmtId="177" fontId="29" fillId="3" borderId="0" xfId="0" applyNumberFormat="1" applyFont="1" applyFill="1" applyAlignment="1">
      <alignment horizontal="left"/>
    </xf>
    <xf numFmtId="166" fontId="28" fillId="3" borderId="0" xfId="0" applyNumberFormat="1" applyFont="1" applyFill="1" applyAlignment="1">
      <alignment horizontal="left"/>
    </xf>
    <xf numFmtId="166" fontId="28" fillId="2" borderId="0" xfId="0" applyNumberFormat="1" applyFont="1" applyFill="1" applyAlignment="1">
      <alignment horizontal="center"/>
    </xf>
    <xf numFmtId="166" fontId="28" fillId="2" borderId="0" xfId="0" applyNumberFormat="1" applyFont="1" applyFill="1" applyAlignment="1">
      <alignment horizontal="right"/>
    </xf>
    <xf numFmtId="166" fontId="29" fillId="2" borderId="0" xfId="0" applyNumberFormat="1" applyFont="1" applyFill="1" applyAlignment="1">
      <alignment horizontal="left"/>
    </xf>
    <xf numFmtId="177" fontId="28" fillId="2" borderId="0" xfId="0" applyNumberFormat="1" applyFont="1" applyFill="1" applyAlignment="1">
      <alignment horizontal="left"/>
    </xf>
    <xf numFmtId="166" fontId="28" fillId="2" borderId="0" xfId="0" applyNumberFormat="1" applyFont="1" applyFill="1" applyAlignment="1">
      <alignment horizontal="left"/>
    </xf>
    <xf numFmtId="0" fontId="2" fillId="3" borderId="5" xfId="0" applyFont="1" applyFill="1" applyBorder="1" applyAlignment="1">
      <alignment horizontal="center" vertical="center" textRotation="90"/>
    </xf>
    <xf numFmtId="0" fontId="2" fillId="3" borderId="6" xfId="0" applyFont="1" applyFill="1" applyBorder="1" applyAlignment="1">
      <alignment horizontal="center" vertical="center" textRotation="90"/>
    </xf>
    <xf numFmtId="0" fontId="2" fillId="3" borderId="19" xfId="0" applyFont="1" applyFill="1" applyBorder="1" applyAlignment="1">
      <alignment horizontal="center" vertical="center" textRotation="90"/>
    </xf>
    <xf numFmtId="0" fontId="2" fillId="8" borderId="5" xfId="0" applyFont="1" applyFill="1" applyBorder="1" applyAlignment="1">
      <alignment horizontal="center" vertical="center" textRotation="90"/>
    </xf>
    <xf numFmtId="0" fontId="2" fillId="8" borderId="6" xfId="0" applyFont="1" applyFill="1" applyBorder="1" applyAlignment="1">
      <alignment horizontal="center" vertical="center" textRotation="90"/>
    </xf>
    <xf numFmtId="0" fontId="2" fillId="8" borderId="19" xfId="0" applyFont="1" applyFill="1" applyBorder="1" applyAlignment="1">
      <alignment horizontal="center" vertical="center" textRotation="90"/>
    </xf>
    <xf numFmtId="0" fontId="26" fillId="0" borderId="0" xfId="0" applyFont="1" applyAlignment="1">
      <alignment horizontal="center" vertical="center" textRotation="90"/>
    </xf>
    <xf numFmtId="0" fontId="27" fillId="0" borderId="0" xfId="0" applyFont="1" applyAlignment="1">
      <alignment horizontal="center" vertical="center" textRotation="90"/>
    </xf>
    <xf numFmtId="0" fontId="30" fillId="0" borderId="0" xfId="0" applyFont="1" applyAlignment="1">
      <alignment horizontal="right"/>
    </xf>
    <xf numFmtId="0" fontId="32" fillId="0" borderId="0" xfId="0" applyFont="1"/>
    <xf numFmtId="0" fontId="33" fillId="0" borderId="0" xfId="0" applyFont="1"/>
    <xf numFmtId="165" fontId="32" fillId="0" borderId="0" xfId="0" applyNumberFormat="1" applyFont="1"/>
    <xf numFmtId="0" fontId="33" fillId="0" borderId="0" xfId="0" applyFont="1" applyAlignment="1">
      <alignment horizontal="center"/>
    </xf>
    <xf numFmtId="166" fontId="32" fillId="0" borderId="0" xfId="0" applyNumberFormat="1" applyFont="1"/>
    <xf numFmtId="3" fontId="35" fillId="0" borderId="0" xfId="0" applyNumberFormat="1" applyFont="1" applyFill="1" applyAlignment="1">
      <alignment horizontal="center"/>
    </xf>
    <xf numFmtId="166" fontId="34" fillId="0" borderId="0" xfId="0" applyNumberFormat="1" applyFont="1" applyBorder="1"/>
    <xf numFmtId="166" fontId="34" fillId="0" borderId="0" xfId="0" applyNumberFormat="1" applyFont="1" applyBorder="1" applyAlignment="1">
      <alignment horizontal="center"/>
    </xf>
    <xf numFmtId="166" fontId="34" fillId="0" borderId="0" xfId="0" applyNumberFormat="1" applyFont="1" applyAlignment="1">
      <alignment horizontal="center"/>
    </xf>
    <xf numFmtId="174" fontId="1" fillId="2" borderId="28" xfId="0" applyNumberFormat="1" applyFont="1" applyFill="1" applyBorder="1" applyAlignment="1"/>
    <xf numFmtId="166" fontId="34" fillId="0" borderId="0" xfId="0" applyNumberFormat="1" applyFont="1" applyFill="1" applyAlignment="1">
      <alignment horizontal="center"/>
    </xf>
    <xf numFmtId="164" fontId="16" fillId="7" borderId="10" xfId="0" applyNumberFormat="1" applyFont="1" applyFill="1" applyBorder="1" applyAlignment="1" applyProtection="1">
      <alignment horizontal="center"/>
      <protection locked="0"/>
    </xf>
    <xf numFmtId="164" fontId="16" fillId="7" borderId="11" xfId="0" applyNumberFormat="1" applyFont="1" applyFill="1" applyBorder="1" applyAlignment="1" applyProtection="1">
      <alignment horizontal="center"/>
      <protection locked="0"/>
    </xf>
    <xf numFmtId="164" fontId="16" fillId="0" borderId="11" xfId="0" applyNumberFormat="1" applyFont="1" applyFill="1" applyBorder="1" applyAlignment="1" applyProtection="1">
      <alignment horizontal="center"/>
      <protection locked="0"/>
    </xf>
    <xf numFmtId="164" fontId="16" fillId="0" borderId="11" xfId="0" applyNumberFormat="1" applyFont="1" applyBorder="1" applyAlignment="1" applyProtection="1">
      <alignment horizontal="center"/>
      <protection locked="0"/>
    </xf>
    <xf numFmtId="164" fontId="16" fillId="0" borderId="12" xfId="0" applyNumberFormat="1" applyFont="1" applyBorder="1" applyAlignment="1" applyProtection="1">
      <alignment horizontal="center"/>
      <protection locked="0"/>
    </xf>
    <xf numFmtId="164" fontId="16" fillId="7" borderId="13" xfId="0" applyNumberFormat="1" applyFont="1" applyFill="1" applyBorder="1" applyAlignment="1" applyProtection="1">
      <alignment horizontal="center"/>
      <protection locked="0"/>
    </xf>
    <xf numFmtId="164" fontId="16" fillId="7" borderId="14" xfId="0" applyNumberFormat="1" applyFont="1" applyFill="1" applyBorder="1" applyAlignment="1" applyProtection="1">
      <alignment horizontal="center"/>
      <protection locked="0"/>
    </xf>
    <xf numFmtId="164" fontId="16" fillId="0" borderId="14" xfId="0" applyNumberFormat="1" applyFont="1" applyFill="1" applyBorder="1" applyAlignment="1" applyProtection="1">
      <alignment horizontal="center"/>
      <protection locked="0"/>
    </xf>
    <xf numFmtId="164" fontId="16" fillId="0" borderId="14" xfId="0" applyNumberFormat="1" applyFont="1" applyBorder="1" applyAlignment="1" applyProtection="1">
      <alignment horizontal="center"/>
      <protection locked="0"/>
    </xf>
    <xf numFmtId="164" fontId="16" fillId="0" borderId="15" xfId="0" applyNumberFormat="1" applyFont="1" applyBorder="1" applyAlignment="1" applyProtection="1">
      <alignment horizontal="center"/>
      <protection locked="0"/>
    </xf>
    <xf numFmtId="164" fontId="16" fillId="7" borderId="15" xfId="0" applyNumberFormat="1" applyFont="1" applyFill="1" applyBorder="1" applyAlignment="1" applyProtection="1">
      <alignment horizontal="center"/>
      <protection locked="0"/>
    </xf>
    <xf numFmtId="172" fontId="16" fillId="0" borderId="14" xfId="0" applyNumberFormat="1" applyFont="1" applyFill="1" applyBorder="1" applyAlignment="1" applyProtection="1">
      <alignment horizontal="center"/>
      <protection locked="0"/>
    </xf>
    <xf numFmtId="172" fontId="16" fillId="7" borderId="14" xfId="0" applyNumberFormat="1" applyFont="1" applyFill="1" applyBorder="1" applyAlignment="1" applyProtection="1">
      <alignment horizontal="center"/>
      <protection locked="0"/>
    </xf>
    <xf numFmtId="164" fontId="36" fillId="7" borderId="13" xfId="0" applyNumberFormat="1" applyFont="1" applyFill="1" applyBorder="1" applyAlignment="1" applyProtection="1">
      <alignment horizontal="left"/>
      <protection locked="0"/>
    </xf>
    <xf numFmtId="164" fontId="16" fillId="7" borderId="16" xfId="0" applyNumberFormat="1" applyFont="1" applyFill="1" applyBorder="1" applyAlignment="1" applyProtection="1">
      <alignment horizontal="center"/>
      <protection locked="0"/>
    </xf>
    <xf numFmtId="164" fontId="16" fillId="7" borderId="20" xfId="0" applyNumberFormat="1" applyFont="1" applyFill="1" applyBorder="1" applyAlignment="1" applyProtection="1">
      <alignment horizontal="center"/>
      <protection locked="0"/>
    </xf>
    <xf numFmtId="164" fontId="16" fillId="7" borderId="22" xfId="0" applyNumberFormat="1" applyFont="1" applyFill="1" applyBorder="1" applyAlignment="1" applyProtection="1">
      <alignment horizontal="center"/>
      <protection locked="0"/>
    </xf>
    <xf numFmtId="167" fontId="16" fillId="6" borderId="4" xfId="0" applyNumberFormat="1" applyFont="1" applyFill="1" applyBorder="1" applyAlignment="1" applyProtection="1">
      <alignment horizontal="center"/>
      <protection locked="0"/>
    </xf>
    <xf numFmtId="3" fontId="16" fillId="6" borderId="3" xfId="0" applyNumberFormat="1" applyFont="1" applyFill="1" applyBorder="1" applyAlignment="1" applyProtection="1">
      <alignment horizontal="center"/>
      <protection locked="0"/>
    </xf>
    <xf numFmtId="174" fontId="16" fillId="6" borderId="3" xfId="0" applyNumberFormat="1" applyFont="1" applyFill="1" applyBorder="1" applyAlignment="1" applyProtection="1">
      <alignment horizontal="center"/>
      <protection locked="0"/>
    </xf>
    <xf numFmtId="3" fontId="16" fillId="6" borderId="0" xfId="0" applyNumberFormat="1" applyFont="1" applyFill="1" applyBorder="1" applyAlignment="1" applyProtection="1">
      <alignment horizontal="center"/>
      <protection locked="0"/>
    </xf>
    <xf numFmtId="174" fontId="16" fillId="6" borderId="0" xfId="0" applyNumberFormat="1" applyFont="1" applyFill="1" applyBorder="1" applyAlignment="1" applyProtection="1">
      <alignment horizontal="center"/>
      <protection locked="0"/>
    </xf>
    <xf numFmtId="167" fontId="16" fillId="0" borderId="4" xfId="0" applyNumberFormat="1" applyFont="1" applyBorder="1" applyAlignment="1" applyProtection="1">
      <alignment horizontal="center"/>
      <protection locked="0"/>
    </xf>
    <xf numFmtId="3" fontId="16" fillId="0" borderId="0" xfId="0" applyNumberFormat="1" applyFont="1" applyBorder="1" applyAlignment="1" applyProtection="1">
      <alignment horizontal="center"/>
      <protection locked="0"/>
    </xf>
    <xf numFmtId="174" fontId="16" fillId="0" borderId="0" xfId="0" applyNumberFormat="1" applyFont="1" applyBorder="1" applyAlignment="1" applyProtection="1">
      <alignment horizontal="center"/>
      <protection locked="0"/>
    </xf>
    <xf numFmtId="168" fontId="16" fillId="6" borderId="4" xfId="0" applyNumberFormat="1" applyFont="1" applyFill="1" applyBorder="1" applyAlignment="1" applyProtection="1">
      <alignment horizontal="center"/>
      <protection locked="0"/>
    </xf>
    <xf numFmtId="168" fontId="16" fillId="6" borderId="16" xfId="0" applyNumberFormat="1" applyFont="1" applyFill="1" applyBorder="1" applyAlignment="1" applyProtection="1">
      <alignment horizontal="center"/>
      <protection locked="0"/>
    </xf>
    <xf numFmtId="3" fontId="16" fillId="6" borderId="20" xfId="0" applyNumberFormat="1" applyFont="1" applyFill="1" applyBorder="1" applyAlignment="1" applyProtection="1">
      <alignment horizontal="center"/>
      <protection locked="0"/>
    </xf>
    <xf numFmtId="174" fontId="16" fillId="6" borderId="20" xfId="0" applyNumberFormat="1" applyFont="1" applyFill="1" applyBorder="1" applyAlignment="1" applyProtection="1">
      <alignment horizontal="center"/>
      <protection locked="0"/>
    </xf>
  </cellXfs>
  <cellStyles count="2">
    <cellStyle name="Normal" xfId="0" builtinId="0"/>
    <cellStyle name="Percent" xfId="1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4BABD"/>
      <color rgb="FFFF2F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HWS!$B$62:$B$72</c:f>
              <c:strCache>
                <c:ptCount val="11"/>
                <c:pt idx="0">
                  <c:v>AHU Coils</c:v>
                </c:pt>
                <c:pt idx="1">
                  <c:v>Boilers</c:v>
                </c:pt>
                <c:pt idx="2">
                  <c:v>Buffer Vessels</c:v>
                </c:pt>
                <c:pt idx="3">
                  <c:v>Expansion Vessels</c:v>
                </c:pt>
                <c:pt idx="4">
                  <c:v>FCUs</c:v>
                </c:pt>
                <c:pt idx="5">
                  <c:v>Radiators</c:v>
                </c:pt>
                <c:pt idx="6">
                  <c:v>Underfloor Heating</c:v>
                </c:pt>
                <c:pt idx="7">
                  <c:v>Calorifiers</c:v>
                </c:pt>
                <c:pt idx="8">
                  <c:v>Other</c:v>
                </c:pt>
                <c:pt idx="10">
                  <c:v>Pipework</c:v>
                </c:pt>
              </c:strCache>
            </c:strRef>
          </c:cat>
          <c:val>
            <c:numRef>
              <c:f>HWS!$F$62:$F$72</c:f>
              <c:numCache>
                <c:formatCode>#,##0" litres"</c:formatCode>
                <c:ptCount val="1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Heating!$B$62:$B$72</c:f>
              <c:strCache>
                <c:ptCount val="11"/>
                <c:pt idx="0">
                  <c:v>AHU Coils</c:v>
                </c:pt>
                <c:pt idx="1">
                  <c:v>Boilers</c:v>
                </c:pt>
                <c:pt idx="2">
                  <c:v>Buffer Vessels</c:v>
                </c:pt>
                <c:pt idx="3">
                  <c:v>Expansion Vessels</c:v>
                </c:pt>
                <c:pt idx="4">
                  <c:v>FCUs</c:v>
                </c:pt>
                <c:pt idx="5">
                  <c:v>Radiators</c:v>
                </c:pt>
                <c:pt idx="6">
                  <c:v>Underfloor Heating</c:v>
                </c:pt>
                <c:pt idx="7">
                  <c:v>Calorifiers</c:v>
                </c:pt>
                <c:pt idx="8">
                  <c:v>Other</c:v>
                </c:pt>
                <c:pt idx="10">
                  <c:v>Pipework</c:v>
                </c:pt>
              </c:strCache>
            </c:strRef>
          </c:cat>
          <c:val>
            <c:numRef>
              <c:f>Heating!$F$62:$F$72</c:f>
              <c:numCache>
                <c:formatCode>#,##0" litres"</c:formatCode>
                <c:ptCount val="1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SOLAR!$B$62:$B$72</c:f>
              <c:strCache>
                <c:ptCount val="11"/>
                <c:pt idx="0">
                  <c:v>AHU Coils</c:v>
                </c:pt>
                <c:pt idx="1">
                  <c:v>Boilers</c:v>
                </c:pt>
                <c:pt idx="2">
                  <c:v>Buffer Vessels</c:v>
                </c:pt>
                <c:pt idx="3">
                  <c:v>Expansion Vessels</c:v>
                </c:pt>
                <c:pt idx="4">
                  <c:v>FCUs</c:v>
                </c:pt>
                <c:pt idx="5">
                  <c:v>Radiators</c:v>
                </c:pt>
                <c:pt idx="6">
                  <c:v>Underfloor Heating</c:v>
                </c:pt>
                <c:pt idx="7">
                  <c:v>Calorifiers</c:v>
                </c:pt>
                <c:pt idx="8">
                  <c:v>Other</c:v>
                </c:pt>
                <c:pt idx="9">
                  <c:v>Solar Panels</c:v>
                </c:pt>
                <c:pt idx="10">
                  <c:v>Pipework</c:v>
                </c:pt>
              </c:strCache>
            </c:strRef>
          </c:cat>
          <c:val>
            <c:numRef>
              <c:f>SOLAR!$F$62:$F$72</c:f>
              <c:numCache>
                <c:formatCode>#,##0" litres"</c:formatCode>
                <c:ptCount val="1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WATER EXPANSION</a:t>
            </a:r>
          </a:p>
        </c:rich>
      </c:tx>
      <c:layout>
        <c:manualLayout>
          <c:xMode val="edge"/>
          <c:yMode val="edge"/>
          <c:x val="0.334042469497514"/>
          <c:y val="0.037510201735731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695090439277"/>
          <c:y val="0.193430656934307"/>
          <c:w val="0.863049095607235"/>
          <c:h val="0.616788321167883"/>
        </c:manualLayout>
      </c:layout>
      <c:lineChart>
        <c:grouping val="standard"/>
        <c:varyColors val="0"/>
        <c:ser>
          <c:idx val="1"/>
          <c:order val="0"/>
          <c:tx>
            <c:strRef>
              <c:f>'Water Properties'!$B$1</c:f>
              <c:strCache>
                <c:ptCount val="1"/>
                <c:pt idx="0">
                  <c:v>Water Expansion</c:v>
                </c:pt>
              </c:strCache>
            </c:strRef>
          </c:tx>
          <c:marker>
            <c:symbol val="none"/>
          </c:marker>
          <c:cat>
            <c:numRef>
              <c:f>'Water Properties'!$A$6:$A$16</c:f>
              <c:numCache>
                <c:formatCode>General</c:formatCode>
                <c:ptCount val="11"/>
                <c:pt idx="0">
                  <c:v>4.0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  <c:pt idx="6">
                  <c:v>60.0</c:v>
                </c:pt>
                <c:pt idx="7">
                  <c:v>70.0</c:v>
                </c:pt>
                <c:pt idx="8">
                  <c:v>80.0</c:v>
                </c:pt>
                <c:pt idx="9">
                  <c:v>85.0</c:v>
                </c:pt>
                <c:pt idx="10">
                  <c:v>99.0</c:v>
                </c:pt>
              </c:numCache>
            </c:numRef>
          </c:cat>
          <c:val>
            <c:numRef>
              <c:f>'Water Properties'!$B$6:$B$16</c:f>
              <c:numCache>
                <c:formatCode>0.0%</c:formatCode>
                <c:ptCount val="11"/>
                <c:pt idx="0" formatCode="0%">
                  <c:v>1.0</c:v>
                </c:pt>
                <c:pt idx="1">
                  <c:v>1.002707309736288</c:v>
                </c:pt>
                <c:pt idx="2">
                  <c:v>1.001803245842517</c:v>
                </c:pt>
                <c:pt idx="3">
                  <c:v>1.006339941632283</c:v>
                </c:pt>
                <c:pt idx="4">
                  <c:v>1.007861318282604</c:v>
                </c:pt>
                <c:pt idx="5">
                  <c:v>1.012453174040701</c:v>
                </c:pt>
                <c:pt idx="6">
                  <c:v>1.017087062652563</c:v>
                </c:pt>
                <c:pt idx="7">
                  <c:v>1.021763563911311</c:v>
                </c:pt>
                <c:pt idx="8">
                  <c:v>1.029018316526034</c:v>
                </c:pt>
                <c:pt idx="9">
                  <c:v>1.031406322520757</c:v>
                </c:pt>
                <c:pt idx="10">
                  <c:v>1.040615211713165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78503776"/>
        <c:axId val="-617569616"/>
      </c:lineChart>
      <c:catAx>
        <c:axId val="-57850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TEMPERATURE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17569616"/>
        <c:crosses val="autoZero"/>
        <c:auto val="1"/>
        <c:lblAlgn val="ctr"/>
        <c:lblOffset val="100"/>
        <c:noMultiLvlLbl val="0"/>
      </c:catAx>
      <c:valAx>
        <c:axId val="-617569616"/>
        <c:scaling>
          <c:orientation val="minMax"/>
          <c:min val="0.99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578503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514350</xdr:colOff>
      <xdr:row>66</xdr:row>
      <xdr:rowOff>85725</xdr:rowOff>
    </xdr:from>
    <xdr:to>
      <xdr:col>13</xdr:col>
      <xdr:colOff>314325</xdr:colOff>
      <xdr:row>71</xdr:row>
      <xdr:rowOff>19051</xdr:rowOff>
    </xdr:to>
    <xdr:pic>
      <xdr:nvPicPr>
        <xdr:cNvPr id="2368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21" t="26953" r="18359" b="43491"/>
        <a:stretch>
          <a:fillRect/>
        </a:stretch>
      </xdr:blipFill>
      <xdr:spPr bwMode="auto">
        <a:xfrm>
          <a:off x="8915400" y="11925300"/>
          <a:ext cx="438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74</xdr:row>
      <xdr:rowOff>19050</xdr:rowOff>
    </xdr:from>
    <xdr:to>
      <xdr:col>7</xdr:col>
      <xdr:colOff>38100</xdr:colOff>
      <xdr:row>89</xdr:row>
      <xdr:rowOff>66675</xdr:rowOff>
    </xdr:to>
    <xdr:graphicFrame macro="">
      <xdr:nvGraphicFramePr>
        <xdr:cNvPr id="23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705556</xdr:colOff>
      <xdr:row>11</xdr:row>
      <xdr:rowOff>84667</xdr:rowOff>
    </xdr:from>
    <xdr:to>
      <xdr:col>11</xdr:col>
      <xdr:colOff>903112</xdr:colOff>
      <xdr:row>22</xdr:row>
      <xdr:rowOff>42333</xdr:rowOff>
    </xdr:to>
    <xdr:sp macro="" textlink="">
      <xdr:nvSpPr>
        <xdr:cNvPr id="5" name="TextBox 4"/>
        <xdr:cNvSpPr txBox="1"/>
      </xdr:nvSpPr>
      <xdr:spPr>
        <a:xfrm>
          <a:off x="3132667" y="2102556"/>
          <a:ext cx="6110112" cy="1975555"/>
        </a:xfrm>
        <a:prstGeom prst="rect">
          <a:avLst/>
        </a:prstGeom>
        <a:solidFill>
          <a:srgbClr val="F4BAB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/>
            <a:t>THIS</a:t>
          </a:r>
          <a:r>
            <a:rPr lang="en-US" sz="2400" baseline="0"/>
            <a:t> IS A SAMPLE OF ONE OF OUR SPREADSHEETS - ADD PIPE LENGTHS &amp; IT GIVES SYSTEM VOLUME, HEAT LOSSES &amp; A TYPICAL EXPANSION VESSEL SELECTION</a:t>
          </a:r>
          <a:endParaRPr lang="en-US" sz="2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73</xdr:row>
      <xdr:rowOff>152400</xdr:rowOff>
    </xdr:from>
    <xdr:to>
      <xdr:col>6</xdr:col>
      <xdr:colOff>438150</xdr:colOff>
      <xdr:row>89</xdr:row>
      <xdr:rowOff>28575</xdr:rowOff>
    </xdr:to>
    <xdr:graphicFrame macro="">
      <xdr:nvGraphicFramePr>
        <xdr:cNvPr id="1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419100</xdr:colOff>
      <xdr:row>66</xdr:row>
      <xdr:rowOff>171450</xdr:rowOff>
    </xdr:from>
    <xdr:to>
      <xdr:col>13</xdr:col>
      <xdr:colOff>561975</xdr:colOff>
      <xdr:row>72</xdr:row>
      <xdr:rowOff>104775</xdr:rowOff>
    </xdr:to>
    <xdr:pic>
      <xdr:nvPicPr>
        <xdr:cNvPr id="1215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64" t="70203" r="33846" b="9181"/>
        <a:stretch>
          <a:fillRect/>
        </a:stretch>
      </xdr:blipFill>
      <xdr:spPr bwMode="auto">
        <a:xfrm>
          <a:off x="9029700" y="12192000"/>
          <a:ext cx="7810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663223</xdr:colOff>
      <xdr:row>12</xdr:row>
      <xdr:rowOff>42334</xdr:rowOff>
    </xdr:from>
    <xdr:to>
      <xdr:col>11</xdr:col>
      <xdr:colOff>635001</xdr:colOff>
      <xdr:row>23</xdr:row>
      <xdr:rowOff>0</xdr:rowOff>
    </xdr:to>
    <xdr:sp macro="" textlink="">
      <xdr:nvSpPr>
        <xdr:cNvPr id="5" name="TextBox 4"/>
        <xdr:cNvSpPr txBox="1"/>
      </xdr:nvSpPr>
      <xdr:spPr>
        <a:xfrm>
          <a:off x="3132667" y="2243667"/>
          <a:ext cx="6110112" cy="1975555"/>
        </a:xfrm>
        <a:prstGeom prst="rect">
          <a:avLst/>
        </a:prstGeom>
        <a:solidFill>
          <a:srgbClr val="F4BAB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/>
            <a:t>THIS</a:t>
          </a:r>
          <a:r>
            <a:rPr lang="en-US" sz="2400" baseline="0"/>
            <a:t> IS A SAMPLE OF ONE OF OUR SPREADSHEETS - ADD PIPE LENGTHS &amp; IT GIVES SYSTEM VOLUME, HEAT LOSSES &amp; A TYPICAL EXPANSION VESSEL SELECTION</a:t>
          </a:r>
          <a:endParaRPr lang="en-US" sz="2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74</xdr:row>
      <xdr:rowOff>19050</xdr:rowOff>
    </xdr:from>
    <xdr:to>
      <xdr:col>7</xdr:col>
      <xdr:colOff>38100</xdr:colOff>
      <xdr:row>89</xdr:row>
      <xdr:rowOff>66675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211666</xdr:colOff>
      <xdr:row>66</xdr:row>
      <xdr:rowOff>31750</xdr:rowOff>
    </xdr:from>
    <xdr:to>
      <xdr:col>14</xdr:col>
      <xdr:colOff>216958</xdr:colOff>
      <xdr:row>71</xdr:row>
      <xdr:rowOff>155575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64" t="70203" r="33846" b="9181"/>
        <a:stretch>
          <a:fillRect/>
        </a:stretch>
      </xdr:blipFill>
      <xdr:spPr bwMode="auto">
        <a:xfrm>
          <a:off x="9228666" y="12181417"/>
          <a:ext cx="777875" cy="10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451555</xdr:colOff>
      <xdr:row>11</xdr:row>
      <xdr:rowOff>112889</xdr:rowOff>
    </xdr:from>
    <xdr:to>
      <xdr:col>11</xdr:col>
      <xdr:colOff>649111</xdr:colOff>
      <xdr:row>22</xdr:row>
      <xdr:rowOff>70555</xdr:rowOff>
    </xdr:to>
    <xdr:sp macro="" textlink="">
      <xdr:nvSpPr>
        <xdr:cNvPr id="5" name="TextBox 4"/>
        <xdr:cNvSpPr txBox="1"/>
      </xdr:nvSpPr>
      <xdr:spPr>
        <a:xfrm>
          <a:off x="2878666" y="2130778"/>
          <a:ext cx="6110112" cy="1975555"/>
        </a:xfrm>
        <a:prstGeom prst="rect">
          <a:avLst/>
        </a:prstGeom>
        <a:solidFill>
          <a:srgbClr val="F4BAB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/>
            <a:t>THIS</a:t>
          </a:r>
          <a:r>
            <a:rPr lang="en-US" sz="2400" baseline="0"/>
            <a:t> IS A SAMPLE OF ONE OF OUR SPREADSHEETS - ADD PIPE LENGTHS &amp; IT GIVES SYSTEM VOLUME, HEAT LOSSES &amp; A TYPICAL EXPANSION VESSEL SELECTION</a:t>
          </a:r>
          <a:endParaRPr lang="en-US" sz="2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</xdr:row>
      <xdr:rowOff>19050</xdr:rowOff>
    </xdr:from>
    <xdr:to>
      <xdr:col>9</xdr:col>
      <xdr:colOff>142875</xdr:colOff>
      <xdr:row>15</xdr:row>
      <xdr:rowOff>95250</xdr:rowOff>
    </xdr:to>
    <xdr:graphicFrame macro="">
      <xdr:nvGraphicFramePr>
        <xdr:cNvPr id="21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0</xdr:row>
      <xdr:rowOff>19050</xdr:rowOff>
    </xdr:from>
    <xdr:to>
      <xdr:col>15</xdr:col>
      <xdr:colOff>228600</xdr:colOff>
      <xdr:row>31</xdr:row>
      <xdr:rowOff>19050</xdr:rowOff>
    </xdr:to>
    <xdr:pic>
      <xdr:nvPicPr>
        <xdr:cNvPr id="4924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78" t="21581" r="31976" b="9015"/>
        <a:stretch>
          <a:fillRect/>
        </a:stretch>
      </xdr:blipFill>
      <xdr:spPr bwMode="auto">
        <a:xfrm>
          <a:off x="5191125" y="19050"/>
          <a:ext cx="4819650" cy="590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20</xdr:row>
      <xdr:rowOff>28575</xdr:rowOff>
    </xdr:from>
    <xdr:to>
      <xdr:col>16</xdr:col>
      <xdr:colOff>1924050</xdr:colOff>
      <xdr:row>58</xdr:row>
      <xdr:rowOff>76200</xdr:rowOff>
    </xdr:to>
    <xdr:pic>
      <xdr:nvPicPr>
        <xdr:cNvPr id="4924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74" t="20238" r="32205" b="23717"/>
        <a:stretch>
          <a:fillRect/>
        </a:stretch>
      </xdr:blipFill>
      <xdr:spPr bwMode="auto">
        <a:xfrm>
          <a:off x="5153025" y="3838575"/>
          <a:ext cx="7162800" cy="728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Relationship Id="rId5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4" Type="http://schemas.openxmlformats.org/officeDocument/2006/relationships/vmlDrawing" Target="../drawings/vmlDrawing2.vml"/><Relationship Id="rId5" Type="http://schemas.openxmlformats.org/officeDocument/2006/relationships/comments" Target="../comments2.xml"/><Relationship Id="rId1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4" Type="http://schemas.openxmlformats.org/officeDocument/2006/relationships/vmlDrawing" Target="../drawings/vmlDrawing3.vml"/><Relationship Id="rId5" Type="http://schemas.openxmlformats.org/officeDocument/2006/relationships/comments" Target="../comments3.xml"/><Relationship Id="rId1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8.bin"/><Relationship Id="rId3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T87"/>
  <sheetViews>
    <sheetView showGridLines="0" topLeftCell="B1" zoomScale="90" zoomScaleNormal="90" zoomScalePageLayoutView="90" workbookViewId="0">
      <selection activeCell="K30" sqref="K30"/>
    </sheetView>
  </sheetViews>
  <sheetFormatPr baseColWidth="10" defaultColWidth="8.83203125" defaultRowHeight="14" x14ac:dyDescent="0.15"/>
  <cols>
    <col min="1" max="1" width="4" style="30" customWidth="1"/>
    <col min="2" max="2" width="19.83203125" style="30" customWidth="1"/>
    <col min="3" max="3" width="8" style="32" customWidth="1"/>
    <col min="4" max="4" width="10" style="32" customWidth="1"/>
    <col min="5" max="5" width="9.33203125" style="32" customWidth="1"/>
    <col min="6" max="6" width="12.5" style="32" customWidth="1"/>
    <col min="7" max="7" width="8" style="32" customWidth="1"/>
    <col min="8" max="11" width="9.5" style="32" customWidth="1"/>
    <col min="12" max="12" width="16.1640625" style="32" customWidth="1"/>
    <col min="13" max="13" width="9.5" style="32" customWidth="1"/>
    <col min="14" max="14" width="11.5" style="115" customWidth="1"/>
    <col min="15" max="16384" width="8.83203125" style="30"/>
  </cols>
  <sheetData>
    <row r="2" spans="1:14" x14ac:dyDescent="0.15">
      <c r="B2" s="1" t="s">
        <v>0</v>
      </c>
      <c r="C2" s="65" t="str">
        <f>Heating!C2</f>
        <v>§§§§§§§§§§§</v>
      </c>
      <c r="D2" s="66"/>
      <c r="E2" s="66"/>
      <c r="F2" s="66"/>
    </row>
    <row r="3" spans="1:14" x14ac:dyDescent="0.15">
      <c r="B3" s="1" t="s">
        <v>1</v>
      </c>
      <c r="C3" s="65" t="s">
        <v>65</v>
      </c>
      <c r="D3" s="66"/>
      <c r="E3" s="66"/>
      <c r="F3" s="66"/>
    </row>
    <row r="4" spans="1:14" s="3" customFormat="1" ht="16" x14ac:dyDescent="0.2">
      <c r="A4" s="3" t="s">
        <v>2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16"/>
    </row>
    <row r="5" spans="1:14" s="5" customFormat="1" ht="13" thickBot="1" x14ac:dyDescent="0.2">
      <c r="C5" s="6">
        <v>0.20499999999999999</v>
      </c>
      <c r="D5" s="6">
        <v>0.36699999999999999</v>
      </c>
      <c r="E5" s="6">
        <v>0.58599999999999997</v>
      </c>
      <c r="F5" s="6">
        <v>1.016</v>
      </c>
      <c r="G5" s="6">
        <v>1.3759999999999999</v>
      </c>
      <c r="H5" s="6">
        <v>2.2050000000000001</v>
      </c>
      <c r="I5" s="6">
        <v>3.7</v>
      </c>
      <c r="J5" s="6">
        <v>5.1150000000000002</v>
      </c>
      <c r="K5" s="6">
        <v>8.68</v>
      </c>
      <c r="L5" s="6">
        <v>18.95</v>
      </c>
      <c r="M5" s="6">
        <v>34.42</v>
      </c>
      <c r="N5" s="117"/>
    </row>
    <row r="6" spans="1:14" s="7" customFormat="1" thickBot="1" x14ac:dyDescent="0.2">
      <c r="B6" s="8" t="s">
        <v>3</v>
      </c>
      <c r="C6" s="90">
        <v>15</v>
      </c>
      <c r="D6" s="91">
        <v>20</v>
      </c>
      <c r="E6" s="91">
        <v>25</v>
      </c>
      <c r="F6" s="91">
        <v>32</v>
      </c>
      <c r="G6" s="91">
        <v>40</v>
      </c>
      <c r="H6" s="91">
        <v>50</v>
      </c>
      <c r="I6" s="91">
        <v>65</v>
      </c>
      <c r="J6" s="91">
        <v>80</v>
      </c>
      <c r="K6" s="91">
        <v>100</v>
      </c>
      <c r="L6" s="91">
        <v>150</v>
      </c>
      <c r="M6" s="92">
        <v>200</v>
      </c>
      <c r="N6" s="118"/>
    </row>
    <row r="7" spans="1:14" x14ac:dyDescent="0.15">
      <c r="A7" s="106" t="s">
        <v>4</v>
      </c>
      <c r="B7" s="33" t="s">
        <v>5</v>
      </c>
      <c r="C7" s="126"/>
      <c r="D7" s="127"/>
      <c r="E7" s="127"/>
      <c r="F7" s="127"/>
      <c r="G7" s="128"/>
      <c r="H7" s="128"/>
      <c r="I7" s="128"/>
      <c r="J7" s="128"/>
      <c r="K7" s="128"/>
      <c r="L7" s="129"/>
      <c r="M7" s="130"/>
      <c r="N7" s="119">
        <f>C7*C$5+D7*D$5+E7*E$5+F7*F$5+G7*G$5+H7*H$5+I7*I$5+J7*J$5+K7*K$5++L7*L$5+M7*M$5</f>
        <v>0</v>
      </c>
    </row>
    <row r="8" spans="1:14" x14ac:dyDescent="0.15">
      <c r="A8" s="107"/>
      <c r="B8" s="34" t="s">
        <v>21</v>
      </c>
      <c r="C8" s="131"/>
      <c r="D8" s="132"/>
      <c r="E8" s="132"/>
      <c r="F8" s="132"/>
      <c r="G8" s="128"/>
      <c r="H8" s="128"/>
      <c r="I8" s="128"/>
      <c r="J8" s="128"/>
      <c r="K8" s="128"/>
      <c r="L8" s="129"/>
      <c r="M8" s="130"/>
      <c r="N8" s="119">
        <f t="shared" ref="N8:N55" si="0">C8*C$5+D8*D$5+E8*E$5+F8*F$5+G8*G$5+H8*H$5+I8*I$5+J8*J$5+K8*K$5++L8*L$5+M8*M$5</f>
        <v>0</v>
      </c>
    </row>
    <row r="9" spans="1:14" x14ac:dyDescent="0.15">
      <c r="A9" s="107"/>
      <c r="B9" s="34" t="s">
        <v>54</v>
      </c>
      <c r="C9" s="131"/>
      <c r="D9" s="132"/>
      <c r="E9" s="132"/>
      <c r="F9" s="132"/>
      <c r="G9" s="133"/>
      <c r="H9" s="133"/>
      <c r="I9" s="133"/>
      <c r="J9" s="133"/>
      <c r="K9" s="133"/>
      <c r="L9" s="134"/>
      <c r="M9" s="135"/>
      <c r="N9" s="119">
        <f t="shared" si="0"/>
        <v>0</v>
      </c>
    </row>
    <row r="10" spans="1:14" x14ac:dyDescent="0.15">
      <c r="A10" s="107"/>
      <c r="B10" s="93" t="s">
        <v>21</v>
      </c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6"/>
      <c r="N10" s="119">
        <f t="shared" ref="N10" si="1">C10*C$5+D10*D$5+E10*E$5+F10*F$5+G10*G$5+H10*H$5+I10*I$5+J10*J$5+K10*K$5++L10*L$5+M10*M$5</f>
        <v>0</v>
      </c>
    </row>
    <row r="11" spans="1:14" x14ac:dyDescent="0.15">
      <c r="A11" s="107"/>
      <c r="B11" s="9" t="s">
        <v>6</v>
      </c>
      <c r="C11" s="131"/>
      <c r="D11" s="132"/>
      <c r="E11" s="132"/>
      <c r="F11" s="132"/>
      <c r="G11" s="133"/>
      <c r="H11" s="133"/>
      <c r="I11" s="133"/>
      <c r="J11" s="133"/>
      <c r="K11" s="133"/>
      <c r="L11" s="134"/>
      <c r="M11" s="135"/>
      <c r="N11" s="119">
        <f t="shared" si="0"/>
        <v>0</v>
      </c>
    </row>
    <row r="12" spans="1:14" x14ac:dyDescent="0.15">
      <c r="A12" s="107"/>
      <c r="B12" s="9" t="s">
        <v>33</v>
      </c>
      <c r="C12" s="131"/>
      <c r="D12" s="132"/>
      <c r="E12" s="132"/>
      <c r="F12" s="132"/>
      <c r="G12" s="133"/>
      <c r="H12" s="133"/>
      <c r="I12" s="137"/>
      <c r="J12" s="133"/>
      <c r="K12" s="133"/>
      <c r="L12" s="134"/>
      <c r="M12" s="135"/>
      <c r="N12" s="119">
        <f t="shared" si="0"/>
        <v>0</v>
      </c>
    </row>
    <row r="13" spans="1:14" x14ac:dyDescent="0.15">
      <c r="A13" s="107"/>
      <c r="B13" s="9" t="s">
        <v>34</v>
      </c>
      <c r="C13" s="131"/>
      <c r="D13" s="132"/>
      <c r="E13" s="132"/>
      <c r="F13" s="132"/>
      <c r="G13" s="133"/>
      <c r="H13" s="137"/>
      <c r="I13" s="133"/>
      <c r="J13" s="133"/>
      <c r="K13" s="133"/>
      <c r="L13" s="134"/>
      <c r="M13" s="135"/>
      <c r="N13" s="119">
        <f t="shared" si="0"/>
        <v>0</v>
      </c>
    </row>
    <row r="14" spans="1:14" x14ac:dyDescent="0.15">
      <c r="A14" s="107"/>
      <c r="B14" s="9" t="s">
        <v>35</v>
      </c>
      <c r="C14" s="131"/>
      <c r="D14" s="132"/>
      <c r="E14" s="132"/>
      <c r="F14" s="132"/>
      <c r="G14" s="133"/>
      <c r="H14" s="137"/>
      <c r="I14" s="133"/>
      <c r="J14" s="133"/>
      <c r="K14" s="133"/>
      <c r="L14" s="134"/>
      <c r="M14" s="135"/>
      <c r="N14" s="119">
        <f t="shared" si="0"/>
        <v>0</v>
      </c>
    </row>
    <row r="15" spans="1:14" x14ac:dyDescent="0.15">
      <c r="A15" s="107"/>
      <c r="B15" s="9" t="s">
        <v>36</v>
      </c>
      <c r="C15" s="131"/>
      <c r="D15" s="132"/>
      <c r="E15" s="132"/>
      <c r="F15" s="132"/>
      <c r="G15" s="133"/>
      <c r="H15" s="137"/>
      <c r="I15" s="133"/>
      <c r="J15" s="133"/>
      <c r="K15" s="133"/>
      <c r="L15" s="134"/>
      <c r="M15" s="135"/>
      <c r="N15" s="119">
        <f t="shared" si="0"/>
        <v>0</v>
      </c>
    </row>
    <row r="16" spans="1:14" x14ac:dyDescent="0.15">
      <c r="A16" s="107"/>
      <c r="B16" s="9" t="s">
        <v>37</v>
      </c>
      <c r="C16" s="131"/>
      <c r="D16" s="132"/>
      <c r="E16" s="132"/>
      <c r="F16" s="132"/>
      <c r="G16" s="133"/>
      <c r="H16" s="137"/>
      <c r="I16" s="133"/>
      <c r="J16" s="133"/>
      <c r="K16" s="133"/>
      <c r="L16" s="134"/>
      <c r="M16" s="135"/>
      <c r="N16" s="119">
        <f t="shared" si="0"/>
        <v>0</v>
      </c>
    </row>
    <row r="17" spans="1:14" x14ac:dyDescent="0.15">
      <c r="A17" s="107"/>
      <c r="B17" s="9" t="s">
        <v>38</v>
      </c>
      <c r="C17" s="131"/>
      <c r="D17" s="132"/>
      <c r="E17" s="132"/>
      <c r="F17" s="132"/>
      <c r="G17" s="133"/>
      <c r="H17" s="137"/>
      <c r="I17" s="133"/>
      <c r="J17" s="133"/>
      <c r="K17" s="133"/>
      <c r="L17" s="134"/>
      <c r="M17" s="135"/>
      <c r="N17" s="119">
        <f t="shared" si="0"/>
        <v>0</v>
      </c>
    </row>
    <row r="18" spans="1:14" x14ac:dyDescent="0.15">
      <c r="A18" s="107"/>
      <c r="B18" s="9" t="s">
        <v>39</v>
      </c>
      <c r="C18" s="131"/>
      <c r="D18" s="132"/>
      <c r="E18" s="132"/>
      <c r="F18" s="132"/>
      <c r="G18" s="133"/>
      <c r="H18" s="137"/>
      <c r="I18" s="133"/>
      <c r="J18" s="133"/>
      <c r="K18" s="133"/>
      <c r="L18" s="134"/>
      <c r="M18" s="135"/>
      <c r="N18" s="119">
        <f t="shared" si="0"/>
        <v>0</v>
      </c>
    </row>
    <row r="19" spans="1:14" x14ac:dyDescent="0.15">
      <c r="A19" s="107"/>
      <c r="B19" s="9" t="s">
        <v>40</v>
      </c>
      <c r="C19" s="131"/>
      <c r="D19" s="132"/>
      <c r="E19" s="132"/>
      <c r="F19" s="132"/>
      <c r="G19" s="133"/>
      <c r="H19" s="137"/>
      <c r="I19" s="133"/>
      <c r="J19" s="133"/>
      <c r="K19" s="133"/>
      <c r="L19" s="134"/>
      <c r="M19" s="135"/>
      <c r="N19" s="119">
        <f t="shared" si="0"/>
        <v>0</v>
      </c>
    </row>
    <row r="20" spans="1:14" x14ac:dyDescent="0.15">
      <c r="A20" s="107"/>
      <c r="B20" s="9" t="s">
        <v>41</v>
      </c>
      <c r="C20" s="131"/>
      <c r="D20" s="132"/>
      <c r="E20" s="132"/>
      <c r="F20" s="132"/>
      <c r="G20" s="132"/>
      <c r="H20" s="138"/>
      <c r="I20" s="132"/>
      <c r="J20" s="132"/>
      <c r="K20" s="132"/>
      <c r="L20" s="132"/>
      <c r="M20" s="136"/>
      <c r="N20" s="119">
        <f t="shared" si="0"/>
        <v>0</v>
      </c>
    </row>
    <row r="21" spans="1:14" x14ac:dyDescent="0.15">
      <c r="A21" s="107"/>
      <c r="B21" s="9" t="s">
        <v>42</v>
      </c>
      <c r="C21" s="131"/>
      <c r="D21" s="132"/>
      <c r="E21" s="132"/>
      <c r="F21" s="132"/>
      <c r="G21" s="132"/>
      <c r="H21" s="138"/>
      <c r="I21" s="132"/>
      <c r="J21" s="132"/>
      <c r="K21" s="132"/>
      <c r="L21" s="132"/>
      <c r="M21" s="136"/>
      <c r="N21" s="119">
        <f t="shared" si="0"/>
        <v>0</v>
      </c>
    </row>
    <row r="22" spans="1:14" x14ac:dyDescent="0.15">
      <c r="A22" s="107"/>
      <c r="B22" s="9" t="s">
        <v>43</v>
      </c>
      <c r="C22" s="131"/>
      <c r="D22" s="132"/>
      <c r="E22" s="132"/>
      <c r="F22" s="132"/>
      <c r="G22" s="132"/>
      <c r="H22" s="138"/>
      <c r="I22" s="132"/>
      <c r="J22" s="132"/>
      <c r="K22" s="132"/>
      <c r="L22" s="132"/>
      <c r="M22" s="136"/>
      <c r="N22" s="119">
        <f t="shared" si="0"/>
        <v>0</v>
      </c>
    </row>
    <row r="23" spans="1:14" x14ac:dyDescent="0.15">
      <c r="A23" s="107"/>
      <c r="B23" s="9" t="s">
        <v>44</v>
      </c>
      <c r="C23" s="131"/>
      <c r="D23" s="132"/>
      <c r="E23" s="132"/>
      <c r="F23" s="132"/>
      <c r="G23" s="132"/>
      <c r="H23" s="138"/>
      <c r="I23" s="132"/>
      <c r="J23" s="132"/>
      <c r="K23" s="132"/>
      <c r="L23" s="132"/>
      <c r="M23" s="136"/>
      <c r="N23" s="119">
        <f t="shared" si="0"/>
        <v>0</v>
      </c>
    </row>
    <row r="24" spans="1:14" x14ac:dyDescent="0.15">
      <c r="A24" s="107"/>
      <c r="B24" s="9" t="s">
        <v>45</v>
      </c>
      <c r="C24" s="131"/>
      <c r="D24" s="132"/>
      <c r="E24" s="132"/>
      <c r="F24" s="132"/>
      <c r="G24" s="138"/>
      <c r="H24" s="132"/>
      <c r="I24" s="132"/>
      <c r="J24" s="132"/>
      <c r="K24" s="132"/>
      <c r="L24" s="132"/>
      <c r="M24" s="136"/>
      <c r="N24" s="119">
        <f t="shared" si="0"/>
        <v>0</v>
      </c>
    </row>
    <row r="25" spans="1:14" x14ac:dyDescent="0.15">
      <c r="A25" s="107"/>
      <c r="B25" s="9" t="s">
        <v>46</v>
      </c>
      <c r="C25" s="131"/>
      <c r="D25" s="132"/>
      <c r="E25" s="132"/>
      <c r="F25" s="132"/>
      <c r="G25" s="138"/>
      <c r="H25" s="132"/>
      <c r="I25" s="132"/>
      <c r="J25" s="132"/>
      <c r="K25" s="132"/>
      <c r="L25" s="132"/>
      <c r="M25" s="136"/>
      <c r="N25" s="119">
        <f t="shared" si="0"/>
        <v>0</v>
      </c>
    </row>
    <row r="26" spans="1:14" x14ac:dyDescent="0.15">
      <c r="A26" s="107"/>
      <c r="B26" s="9" t="s">
        <v>47</v>
      </c>
      <c r="C26" s="131"/>
      <c r="D26" s="132"/>
      <c r="E26" s="132"/>
      <c r="F26" s="132"/>
      <c r="G26" s="132"/>
      <c r="H26" s="132"/>
      <c r="I26" s="132"/>
      <c r="J26" s="132"/>
      <c r="K26" s="132"/>
      <c r="L26" s="132"/>
      <c r="M26" s="136"/>
      <c r="N26" s="119">
        <f t="shared" si="0"/>
        <v>0</v>
      </c>
    </row>
    <row r="27" spans="1:14" x14ac:dyDescent="0.15">
      <c r="A27" s="107"/>
      <c r="B27" s="9" t="s">
        <v>48</v>
      </c>
      <c r="C27" s="131"/>
      <c r="D27" s="132"/>
      <c r="E27" s="132"/>
      <c r="F27" s="132"/>
      <c r="G27" s="132"/>
      <c r="H27" s="132"/>
      <c r="I27" s="132"/>
      <c r="J27" s="132"/>
      <c r="K27" s="132"/>
      <c r="L27" s="132"/>
      <c r="M27" s="136"/>
      <c r="N27" s="119">
        <f t="shared" si="0"/>
        <v>0</v>
      </c>
    </row>
    <row r="28" spans="1:14" x14ac:dyDescent="0.15">
      <c r="A28" s="107"/>
      <c r="B28" s="9" t="s">
        <v>49</v>
      </c>
      <c r="C28" s="131"/>
      <c r="D28" s="132"/>
      <c r="E28" s="132"/>
      <c r="F28" s="132"/>
      <c r="G28" s="132"/>
      <c r="H28" s="132"/>
      <c r="I28" s="132"/>
      <c r="J28" s="132"/>
      <c r="K28" s="132"/>
      <c r="L28" s="132"/>
      <c r="M28" s="136"/>
      <c r="N28" s="119">
        <f t="shared" si="0"/>
        <v>0</v>
      </c>
    </row>
    <row r="29" spans="1:14" x14ac:dyDescent="0.15">
      <c r="A29" s="107"/>
      <c r="B29" s="9" t="s">
        <v>50</v>
      </c>
      <c r="C29" s="131"/>
      <c r="D29" s="132"/>
      <c r="E29" s="132"/>
      <c r="F29" s="132"/>
      <c r="G29" s="132"/>
      <c r="H29" s="132"/>
      <c r="I29" s="132"/>
      <c r="J29" s="132"/>
      <c r="K29" s="132"/>
      <c r="L29" s="132"/>
      <c r="M29" s="136"/>
      <c r="N29" s="119">
        <f t="shared" si="0"/>
        <v>0</v>
      </c>
    </row>
    <row r="30" spans="1:14" x14ac:dyDescent="0.15">
      <c r="A30" s="107"/>
      <c r="B30" s="9" t="s">
        <v>51</v>
      </c>
      <c r="C30" s="131"/>
      <c r="D30" s="132"/>
      <c r="E30" s="132"/>
      <c r="F30" s="132"/>
      <c r="G30" s="132"/>
      <c r="H30" s="132"/>
      <c r="I30" s="132"/>
      <c r="J30" s="132"/>
      <c r="K30" s="132"/>
      <c r="L30" s="132"/>
      <c r="M30" s="136"/>
      <c r="N30" s="119">
        <f t="shared" si="0"/>
        <v>0</v>
      </c>
    </row>
    <row r="31" spans="1:14" x14ac:dyDescent="0.15">
      <c r="A31" s="107"/>
      <c r="B31" s="9" t="s">
        <v>52</v>
      </c>
      <c r="C31" s="131"/>
      <c r="D31" s="132"/>
      <c r="E31" s="132"/>
      <c r="F31" s="132"/>
      <c r="G31" s="132"/>
      <c r="H31" s="132"/>
      <c r="I31" s="132"/>
      <c r="J31" s="132"/>
      <c r="K31" s="132"/>
      <c r="L31" s="132"/>
      <c r="M31" s="136"/>
      <c r="N31" s="119">
        <f t="shared" si="0"/>
        <v>0</v>
      </c>
    </row>
    <row r="32" spans="1:14" x14ac:dyDescent="0.15">
      <c r="A32" s="107"/>
      <c r="B32" s="10" t="s">
        <v>53</v>
      </c>
      <c r="C32" s="131"/>
      <c r="D32" s="132"/>
      <c r="E32" s="132"/>
      <c r="F32" s="132"/>
      <c r="G32" s="132"/>
      <c r="H32" s="132"/>
      <c r="I32" s="132"/>
      <c r="J32" s="132"/>
      <c r="K32" s="132"/>
      <c r="L32" s="132"/>
      <c r="M32" s="136"/>
      <c r="N32" s="119">
        <f t="shared" si="0"/>
        <v>0</v>
      </c>
    </row>
    <row r="33" spans="1:14" x14ac:dyDescent="0.15">
      <c r="A33" s="107"/>
      <c r="B33" s="93" t="s">
        <v>21</v>
      </c>
      <c r="C33" s="131"/>
      <c r="D33" s="132"/>
      <c r="E33" s="132"/>
      <c r="F33" s="132"/>
      <c r="G33" s="132"/>
      <c r="H33" s="132"/>
      <c r="I33" s="132"/>
      <c r="J33" s="132"/>
      <c r="K33" s="132"/>
      <c r="L33" s="132"/>
      <c r="M33" s="136"/>
      <c r="N33" s="119">
        <f t="shared" si="0"/>
        <v>0</v>
      </c>
    </row>
    <row r="34" spans="1:14" x14ac:dyDescent="0.15">
      <c r="A34" s="107"/>
      <c r="B34" s="9" t="s">
        <v>6</v>
      </c>
      <c r="C34" s="131"/>
      <c r="D34" s="132"/>
      <c r="E34" s="132"/>
      <c r="F34" s="132"/>
      <c r="G34" s="132"/>
      <c r="H34" s="132"/>
      <c r="I34" s="132"/>
      <c r="J34" s="132"/>
      <c r="K34" s="132"/>
      <c r="L34" s="132"/>
      <c r="M34" s="136"/>
      <c r="N34" s="119">
        <f t="shared" si="0"/>
        <v>0</v>
      </c>
    </row>
    <row r="35" spans="1:14" x14ac:dyDescent="0.15">
      <c r="A35" s="107"/>
      <c r="B35" s="9" t="s">
        <v>33</v>
      </c>
      <c r="C35" s="131"/>
      <c r="D35" s="132"/>
      <c r="E35" s="132"/>
      <c r="F35" s="132"/>
      <c r="G35" s="132"/>
      <c r="H35" s="132"/>
      <c r="I35" s="132"/>
      <c r="J35" s="132"/>
      <c r="K35" s="132"/>
      <c r="L35" s="132"/>
      <c r="M35" s="136"/>
      <c r="N35" s="119">
        <f t="shared" si="0"/>
        <v>0</v>
      </c>
    </row>
    <row r="36" spans="1:14" x14ac:dyDescent="0.15">
      <c r="A36" s="107"/>
      <c r="B36" s="9" t="s">
        <v>34</v>
      </c>
      <c r="C36" s="131"/>
      <c r="D36" s="132"/>
      <c r="E36" s="132"/>
      <c r="F36" s="132"/>
      <c r="G36" s="132"/>
      <c r="H36" s="132"/>
      <c r="I36" s="132"/>
      <c r="J36" s="132"/>
      <c r="K36" s="132"/>
      <c r="L36" s="132"/>
      <c r="M36" s="136"/>
      <c r="N36" s="119">
        <f t="shared" si="0"/>
        <v>0</v>
      </c>
    </row>
    <row r="37" spans="1:14" x14ac:dyDescent="0.15">
      <c r="A37" s="107"/>
      <c r="B37" s="9" t="s">
        <v>35</v>
      </c>
      <c r="C37" s="131"/>
      <c r="D37" s="132"/>
      <c r="E37" s="132"/>
      <c r="F37" s="132"/>
      <c r="G37" s="132"/>
      <c r="H37" s="132"/>
      <c r="I37" s="132"/>
      <c r="J37" s="132"/>
      <c r="K37" s="132"/>
      <c r="L37" s="132"/>
      <c r="M37" s="136"/>
      <c r="N37" s="119">
        <f t="shared" si="0"/>
        <v>0</v>
      </c>
    </row>
    <row r="38" spans="1:14" x14ac:dyDescent="0.15">
      <c r="A38" s="107"/>
      <c r="B38" s="9" t="s">
        <v>36</v>
      </c>
      <c r="C38" s="131"/>
      <c r="D38" s="132"/>
      <c r="E38" s="132"/>
      <c r="F38" s="132"/>
      <c r="G38" s="132"/>
      <c r="H38" s="132"/>
      <c r="I38" s="132"/>
      <c r="J38" s="132"/>
      <c r="K38" s="132"/>
      <c r="L38" s="132"/>
      <c r="M38" s="136"/>
      <c r="N38" s="119">
        <f>C38*C$5+D38*D$5+E38*E$5+F38*F$5+G38*G$5+H38*H$5+I38*I$5+J38*J$5+K38*K$5++L38*L$5+M38*M$5</f>
        <v>0</v>
      </c>
    </row>
    <row r="39" spans="1:14" x14ac:dyDescent="0.15">
      <c r="A39" s="107"/>
      <c r="B39" s="9" t="s">
        <v>37</v>
      </c>
      <c r="C39" s="131"/>
      <c r="D39" s="132"/>
      <c r="E39" s="132"/>
      <c r="F39" s="132"/>
      <c r="G39" s="132"/>
      <c r="H39" s="132"/>
      <c r="I39" s="132"/>
      <c r="J39" s="132"/>
      <c r="K39" s="132"/>
      <c r="L39" s="132"/>
      <c r="M39" s="136"/>
      <c r="N39" s="119">
        <f t="shared" si="0"/>
        <v>0</v>
      </c>
    </row>
    <row r="40" spans="1:14" x14ac:dyDescent="0.15">
      <c r="A40" s="107"/>
      <c r="B40" s="9" t="s">
        <v>38</v>
      </c>
      <c r="C40" s="131"/>
      <c r="D40" s="132"/>
      <c r="E40" s="132"/>
      <c r="F40" s="132"/>
      <c r="G40" s="132"/>
      <c r="H40" s="132"/>
      <c r="I40" s="132"/>
      <c r="J40" s="132"/>
      <c r="K40" s="132"/>
      <c r="L40" s="132"/>
      <c r="M40" s="136"/>
      <c r="N40" s="119">
        <f t="shared" si="0"/>
        <v>0</v>
      </c>
    </row>
    <row r="41" spans="1:14" x14ac:dyDescent="0.15">
      <c r="A41" s="107"/>
      <c r="B41" s="9" t="s">
        <v>39</v>
      </c>
      <c r="C41" s="131"/>
      <c r="D41" s="132"/>
      <c r="E41" s="132"/>
      <c r="F41" s="132"/>
      <c r="G41" s="132"/>
      <c r="H41" s="132"/>
      <c r="I41" s="132"/>
      <c r="J41" s="132"/>
      <c r="K41" s="132"/>
      <c r="L41" s="132"/>
      <c r="M41" s="136"/>
      <c r="N41" s="119">
        <f t="shared" si="0"/>
        <v>0</v>
      </c>
    </row>
    <row r="42" spans="1:14" x14ac:dyDescent="0.15">
      <c r="A42" s="107"/>
      <c r="B42" s="9" t="s">
        <v>40</v>
      </c>
      <c r="C42" s="131"/>
      <c r="D42" s="132"/>
      <c r="E42" s="132"/>
      <c r="F42" s="132"/>
      <c r="G42" s="132"/>
      <c r="H42" s="132"/>
      <c r="I42" s="132"/>
      <c r="J42" s="132"/>
      <c r="K42" s="132"/>
      <c r="L42" s="132"/>
      <c r="M42" s="136"/>
      <c r="N42" s="119">
        <f t="shared" si="0"/>
        <v>0</v>
      </c>
    </row>
    <row r="43" spans="1:14" x14ac:dyDescent="0.15">
      <c r="A43" s="107"/>
      <c r="B43" s="9" t="s">
        <v>41</v>
      </c>
      <c r="C43" s="131"/>
      <c r="D43" s="132"/>
      <c r="E43" s="132"/>
      <c r="F43" s="132"/>
      <c r="G43" s="132"/>
      <c r="H43" s="132"/>
      <c r="I43" s="132"/>
      <c r="J43" s="132"/>
      <c r="K43" s="132"/>
      <c r="L43" s="132"/>
      <c r="M43" s="136"/>
      <c r="N43" s="119">
        <f t="shared" si="0"/>
        <v>0</v>
      </c>
    </row>
    <row r="44" spans="1:14" x14ac:dyDescent="0.15">
      <c r="A44" s="107"/>
      <c r="B44" s="9" t="s">
        <v>42</v>
      </c>
      <c r="C44" s="131"/>
      <c r="D44" s="132"/>
      <c r="E44" s="132"/>
      <c r="F44" s="132"/>
      <c r="G44" s="132"/>
      <c r="H44" s="132"/>
      <c r="I44" s="132"/>
      <c r="J44" s="132"/>
      <c r="K44" s="132"/>
      <c r="L44" s="132"/>
      <c r="M44" s="136"/>
      <c r="N44" s="119">
        <f t="shared" si="0"/>
        <v>0</v>
      </c>
    </row>
    <row r="45" spans="1:14" x14ac:dyDescent="0.15">
      <c r="A45" s="107"/>
      <c r="B45" s="9" t="s">
        <v>43</v>
      </c>
      <c r="C45" s="131"/>
      <c r="D45" s="132"/>
      <c r="E45" s="132"/>
      <c r="F45" s="132"/>
      <c r="G45" s="132"/>
      <c r="H45" s="132"/>
      <c r="I45" s="132"/>
      <c r="J45" s="132"/>
      <c r="K45" s="132"/>
      <c r="L45" s="132"/>
      <c r="M45" s="136"/>
      <c r="N45" s="119">
        <f t="shared" si="0"/>
        <v>0</v>
      </c>
    </row>
    <row r="46" spans="1:14" x14ac:dyDescent="0.15">
      <c r="A46" s="107"/>
      <c r="B46" s="9" t="s">
        <v>44</v>
      </c>
      <c r="C46" s="131"/>
      <c r="D46" s="132"/>
      <c r="E46" s="132"/>
      <c r="F46" s="132"/>
      <c r="G46" s="132"/>
      <c r="H46" s="132"/>
      <c r="I46" s="132"/>
      <c r="J46" s="132"/>
      <c r="K46" s="132"/>
      <c r="L46" s="132"/>
      <c r="M46" s="136"/>
      <c r="N46" s="119">
        <f t="shared" si="0"/>
        <v>0</v>
      </c>
    </row>
    <row r="47" spans="1:14" x14ac:dyDescent="0.15">
      <c r="A47" s="107"/>
      <c r="B47" s="9" t="s">
        <v>45</v>
      </c>
      <c r="C47" s="131"/>
      <c r="D47" s="132"/>
      <c r="E47" s="132"/>
      <c r="F47" s="132"/>
      <c r="G47" s="132"/>
      <c r="H47" s="132"/>
      <c r="I47" s="132"/>
      <c r="J47" s="132"/>
      <c r="K47" s="132"/>
      <c r="L47" s="132"/>
      <c r="M47" s="136"/>
      <c r="N47" s="119">
        <f t="shared" si="0"/>
        <v>0</v>
      </c>
    </row>
    <row r="48" spans="1:14" x14ac:dyDescent="0.15">
      <c r="A48" s="107"/>
      <c r="B48" s="9" t="s">
        <v>46</v>
      </c>
      <c r="C48" s="131"/>
      <c r="D48" s="132"/>
      <c r="E48" s="132"/>
      <c r="F48" s="132"/>
      <c r="G48" s="132"/>
      <c r="H48" s="132"/>
      <c r="I48" s="132"/>
      <c r="J48" s="132"/>
      <c r="K48" s="132"/>
      <c r="L48" s="132"/>
      <c r="M48" s="136"/>
      <c r="N48" s="119">
        <f t="shared" si="0"/>
        <v>0</v>
      </c>
    </row>
    <row r="49" spans="1:20" x14ac:dyDescent="0.15">
      <c r="A49" s="107"/>
      <c r="B49" s="9" t="s">
        <v>47</v>
      </c>
      <c r="C49" s="131"/>
      <c r="D49" s="132"/>
      <c r="E49" s="132"/>
      <c r="F49" s="132"/>
      <c r="G49" s="132"/>
      <c r="H49" s="132"/>
      <c r="I49" s="132"/>
      <c r="J49" s="132"/>
      <c r="K49" s="132"/>
      <c r="L49" s="132"/>
      <c r="M49" s="136"/>
      <c r="N49" s="119">
        <f t="shared" si="0"/>
        <v>0</v>
      </c>
    </row>
    <row r="50" spans="1:20" x14ac:dyDescent="0.15">
      <c r="A50" s="107"/>
      <c r="B50" s="9" t="s">
        <v>48</v>
      </c>
      <c r="C50" s="131"/>
      <c r="D50" s="132"/>
      <c r="E50" s="132"/>
      <c r="F50" s="132"/>
      <c r="G50" s="132"/>
      <c r="H50" s="132"/>
      <c r="I50" s="132"/>
      <c r="J50" s="132"/>
      <c r="K50" s="132"/>
      <c r="L50" s="132"/>
      <c r="M50" s="136"/>
      <c r="N50" s="119">
        <f t="shared" si="0"/>
        <v>0</v>
      </c>
    </row>
    <row r="51" spans="1:20" x14ac:dyDescent="0.15">
      <c r="A51" s="107"/>
      <c r="B51" s="9" t="s">
        <v>49</v>
      </c>
      <c r="C51" s="131"/>
      <c r="D51" s="132"/>
      <c r="E51" s="132"/>
      <c r="F51" s="132"/>
      <c r="G51" s="132"/>
      <c r="H51" s="132"/>
      <c r="I51" s="132"/>
      <c r="J51" s="132"/>
      <c r="K51" s="132"/>
      <c r="L51" s="132"/>
      <c r="M51" s="136"/>
      <c r="N51" s="119">
        <f t="shared" si="0"/>
        <v>0</v>
      </c>
    </row>
    <row r="52" spans="1:20" x14ac:dyDescent="0.15">
      <c r="A52" s="107"/>
      <c r="B52" s="9" t="s">
        <v>50</v>
      </c>
      <c r="C52" s="131"/>
      <c r="D52" s="132"/>
      <c r="E52" s="132"/>
      <c r="F52" s="132"/>
      <c r="G52" s="132"/>
      <c r="H52" s="132"/>
      <c r="I52" s="132"/>
      <c r="J52" s="132"/>
      <c r="K52" s="132"/>
      <c r="L52" s="132"/>
      <c r="M52" s="136"/>
      <c r="N52" s="119">
        <f t="shared" si="0"/>
        <v>0</v>
      </c>
    </row>
    <row r="53" spans="1:20" x14ac:dyDescent="0.15">
      <c r="A53" s="107"/>
      <c r="B53" s="9" t="s">
        <v>51</v>
      </c>
      <c r="C53" s="131"/>
      <c r="D53" s="132"/>
      <c r="E53" s="132"/>
      <c r="F53" s="132"/>
      <c r="G53" s="132"/>
      <c r="H53" s="132"/>
      <c r="I53" s="132"/>
      <c r="J53" s="132"/>
      <c r="K53" s="132"/>
      <c r="L53" s="132"/>
      <c r="M53" s="136"/>
      <c r="N53" s="119">
        <f t="shared" si="0"/>
        <v>0</v>
      </c>
    </row>
    <row r="54" spans="1:20" x14ac:dyDescent="0.15">
      <c r="A54" s="107"/>
      <c r="B54" s="9" t="s">
        <v>52</v>
      </c>
      <c r="C54" s="131"/>
      <c r="D54" s="132"/>
      <c r="E54" s="132"/>
      <c r="F54" s="132"/>
      <c r="G54" s="132"/>
      <c r="H54" s="132"/>
      <c r="I54" s="132"/>
      <c r="J54" s="132"/>
      <c r="K54" s="132"/>
      <c r="L54" s="132"/>
      <c r="M54" s="136"/>
      <c r="N54" s="119">
        <f t="shared" si="0"/>
        <v>0</v>
      </c>
    </row>
    <row r="55" spans="1:20" ht="15" thickBot="1" x14ac:dyDescent="0.2">
      <c r="A55" s="108"/>
      <c r="B55" s="35"/>
      <c r="C55" s="140"/>
      <c r="D55" s="141"/>
      <c r="E55" s="141"/>
      <c r="F55" s="141"/>
      <c r="G55" s="141"/>
      <c r="H55" s="141"/>
      <c r="I55" s="141"/>
      <c r="J55" s="141"/>
      <c r="K55" s="141"/>
      <c r="L55" s="141"/>
      <c r="M55" s="142"/>
      <c r="N55" s="119">
        <f t="shared" si="0"/>
        <v>0</v>
      </c>
    </row>
    <row r="56" spans="1:20" s="36" customFormat="1" x14ac:dyDescent="0.15">
      <c r="A56" s="11"/>
      <c r="C56" s="37">
        <f>SUM(C7:C55)</f>
        <v>0</v>
      </c>
      <c r="D56" s="37">
        <f t="shared" ref="D56:M56" si="2">SUM(D7:D55)</f>
        <v>0</v>
      </c>
      <c r="E56" s="37">
        <f t="shared" si="2"/>
        <v>0</v>
      </c>
      <c r="F56" s="37">
        <f t="shared" si="2"/>
        <v>0</v>
      </c>
      <c r="G56" s="37">
        <f t="shared" si="2"/>
        <v>0</v>
      </c>
      <c r="H56" s="37">
        <f t="shared" si="2"/>
        <v>0</v>
      </c>
      <c r="I56" s="37">
        <f t="shared" si="2"/>
        <v>0</v>
      </c>
      <c r="J56" s="37">
        <f t="shared" si="2"/>
        <v>0</v>
      </c>
      <c r="K56" s="37">
        <f t="shared" si="2"/>
        <v>0</v>
      </c>
      <c r="L56" s="37">
        <f t="shared" si="2"/>
        <v>0</v>
      </c>
      <c r="M56" s="37">
        <f t="shared" si="2"/>
        <v>0</v>
      </c>
      <c r="N56" s="125">
        <f>SUM(N7:N55)</f>
        <v>0</v>
      </c>
      <c r="O56" s="39"/>
      <c r="P56" s="39"/>
      <c r="Q56" s="39"/>
      <c r="R56" s="39"/>
      <c r="S56" s="39"/>
    </row>
    <row r="57" spans="1:20" s="36" customFormat="1" x14ac:dyDescent="0.15">
      <c r="A57" s="11"/>
      <c r="B57" s="27" t="s">
        <v>55</v>
      </c>
      <c r="C57" s="40">
        <v>37</v>
      </c>
      <c r="D57" s="40">
        <v>51</v>
      </c>
      <c r="E57" s="40">
        <v>62</v>
      </c>
      <c r="F57" s="40">
        <v>74</v>
      </c>
      <c r="G57" s="40">
        <v>86</v>
      </c>
      <c r="H57" s="40">
        <v>106</v>
      </c>
      <c r="I57" s="40">
        <v>127</v>
      </c>
      <c r="J57" s="40">
        <v>142</v>
      </c>
      <c r="K57" s="40">
        <v>190</v>
      </c>
      <c r="L57" s="40">
        <v>264</v>
      </c>
      <c r="M57" s="40"/>
      <c r="N57" s="120"/>
      <c r="O57" s="39"/>
      <c r="P57" s="39"/>
      <c r="Q57" s="39"/>
      <c r="R57" s="39"/>
      <c r="S57" s="39"/>
    </row>
    <row r="58" spans="1:20" s="36" customFormat="1" x14ac:dyDescent="0.15">
      <c r="A58" s="11"/>
      <c r="B58" s="27" t="s">
        <v>57</v>
      </c>
      <c r="C58" s="40">
        <f>0.19*$N58</f>
        <v>7.6</v>
      </c>
      <c r="D58" s="40">
        <f>0.22*$N58</f>
        <v>8.8000000000000007</v>
      </c>
      <c r="E58" s="40">
        <f>0.25*$N58</f>
        <v>10</v>
      </c>
      <c r="F58" s="40">
        <f>0.29*$N58</f>
        <v>11.6</v>
      </c>
      <c r="G58" s="40">
        <f>0.32*$N58</f>
        <v>12.8</v>
      </c>
      <c r="H58" s="40">
        <f>0.37*$N58</f>
        <v>14.8</v>
      </c>
      <c r="I58" s="40">
        <f>0.44*$N58</f>
        <v>17.600000000000001</v>
      </c>
      <c r="J58" s="40">
        <f>0.5*$N58</f>
        <v>20</v>
      </c>
      <c r="K58" s="40">
        <f>0.61*$N58</f>
        <v>24.4</v>
      </c>
      <c r="L58" s="40">
        <f>0.83*$N58</f>
        <v>33.199999999999996</v>
      </c>
      <c r="M58" s="40">
        <f>1.07*$N58</f>
        <v>42.800000000000004</v>
      </c>
      <c r="N58" s="120">
        <v>40</v>
      </c>
      <c r="O58" s="39"/>
      <c r="P58" s="39"/>
      <c r="Q58" s="39"/>
      <c r="R58" s="39"/>
      <c r="S58" s="39"/>
    </row>
    <row r="59" spans="1:20" s="36" customFormat="1" x14ac:dyDescent="0.15">
      <c r="A59" s="11"/>
      <c r="B59" s="27" t="s">
        <v>56</v>
      </c>
      <c r="C59" s="40">
        <f>0.19*$N59</f>
        <v>10.45</v>
      </c>
      <c r="D59" s="40">
        <f>0.22*$N59</f>
        <v>12.1</v>
      </c>
      <c r="E59" s="40">
        <f>0.25*$N59</f>
        <v>13.75</v>
      </c>
      <c r="F59" s="40">
        <f>0.29*$N59</f>
        <v>15.95</v>
      </c>
      <c r="G59" s="40">
        <f>0.32*$N59</f>
        <v>17.600000000000001</v>
      </c>
      <c r="H59" s="40">
        <f>0.37*$N59</f>
        <v>20.350000000000001</v>
      </c>
      <c r="I59" s="40">
        <f>0.44*$N59</f>
        <v>24.2</v>
      </c>
      <c r="J59" s="40">
        <f>0.5*$N59</f>
        <v>27.5</v>
      </c>
      <c r="K59" s="40">
        <f>0.61*$N59</f>
        <v>33.549999999999997</v>
      </c>
      <c r="L59" s="40">
        <f>0.83*$N59</f>
        <v>45.65</v>
      </c>
      <c r="M59" s="40">
        <f>1.07*$N59</f>
        <v>58.85</v>
      </c>
      <c r="N59" s="120">
        <v>55</v>
      </c>
      <c r="O59" s="39"/>
      <c r="P59" s="39"/>
      <c r="Q59" s="39"/>
      <c r="R59" s="39"/>
      <c r="S59" s="39"/>
    </row>
    <row r="60" spans="1:20" s="36" customFormat="1" ht="15" thickBot="1" x14ac:dyDescent="0.2">
      <c r="A60" s="11"/>
      <c r="C60" s="37"/>
      <c r="D60" s="37"/>
      <c r="E60" s="41"/>
      <c r="F60" s="41"/>
      <c r="G60" s="41"/>
      <c r="H60" s="41"/>
      <c r="I60" s="41"/>
      <c r="J60" s="41"/>
      <c r="K60" s="39"/>
      <c r="L60" s="39"/>
      <c r="M60" s="39"/>
      <c r="N60" s="121"/>
      <c r="O60" s="39"/>
      <c r="P60" s="39"/>
      <c r="Q60" s="39"/>
      <c r="R60" s="39"/>
      <c r="S60" s="39"/>
    </row>
    <row r="61" spans="1:20" s="36" customFormat="1" ht="27" thickBot="1" x14ac:dyDescent="0.2">
      <c r="A61" s="11"/>
      <c r="C61" s="24" t="s">
        <v>7</v>
      </c>
      <c r="D61" s="25" t="s">
        <v>8</v>
      </c>
      <c r="E61" s="25" t="s">
        <v>59</v>
      </c>
      <c r="F61" s="26" t="s">
        <v>9</v>
      </c>
      <c r="G61" s="41"/>
      <c r="H61" s="41"/>
      <c r="I61" s="41"/>
      <c r="J61" s="41"/>
      <c r="K61" s="41"/>
      <c r="L61" s="41"/>
      <c r="M61" s="41"/>
      <c r="N61" s="122"/>
      <c r="O61" s="12"/>
      <c r="P61" s="39"/>
      <c r="Q61" s="39"/>
      <c r="R61" s="39"/>
      <c r="S61" s="39"/>
      <c r="T61" s="39"/>
    </row>
    <row r="62" spans="1:20" ht="15" thickBot="1" x14ac:dyDescent="0.2">
      <c r="A62" s="109" t="s">
        <v>10</v>
      </c>
      <c r="B62" s="13" t="s">
        <v>11</v>
      </c>
      <c r="C62" s="143"/>
      <c r="D62" s="144"/>
      <c r="E62" s="145"/>
      <c r="F62" s="42">
        <f t="shared" ref="F62:F70" si="3">C62*D62</f>
        <v>0</v>
      </c>
      <c r="G62" s="43"/>
      <c r="H62" s="43"/>
      <c r="I62" s="43"/>
      <c r="J62" s="43"/>
      <c r="K62" s="43"/>
      <c r="L62" s="43"/>
      <c r="M62" s="43"/>
      <c r="N62" s="123"/>
      <c r="O62" s="12"/>
      <c r="P62" s="44"/>
      <c r="Q62" s="44"/>
      <c r="R62" s="44"/>
      <c r="S62" s="44"/>
      <c r="T62" s="44"/>
    </row>
    <row r="63" spans="1:20" ht="18" thickTop="1" thickBot="1" x14ac:dyDescent="0.25">
      <c r="A63" s="110"/>
      <c r="B63" s="15" t="s">
        <v>12</v>
      </c>
      <c r="C63" s="143"/>
      <c r="D63" s="146"/>
      <c r="E63" s="147"/>
      <c r="F63" s="45">
        <f t="shared" si="3"/>
        <v>0</v>
      </c>
      <c r="G63" s="43"/>
      <c r="H63" s="46"/>
      <c r="I63" s="47"/>
      <c r="J63" s="47"/>
      <c r="K63" s="28" t="s">
        <v>58</v>
      </c>
      <c r="L63" s="67">
        <f>C56*C58+D56*D58+E56*E58+F56*F58+G56*G58+H56*H58+I56*I58+J56*J58+K56*K58+L56*L58+M56*M58</f>
        <v>0</v>
      </c>
      <c r="M63" s="89"/>
      <c r="N63" s="124">
        <f>L63-(C56*C58)+E73</f>
        <v>0</v>
      </c>
      <c r="O63" s="29">
        <f>N63/(4180*(65-50))</f>
        <v>0</v>
      </c>
      <c r="Q63" s="44"/>
      <c r="R63" s="44"/>
      <c r="S63" s="44"/>
      <c r="T63" s="44"/>
    </row>
    <row r="64" spans="1:20" ht="18" thickTop="1" thickBot="1" x14ac:dyDescent="0.25">
      <c r="A64" s="110"/>
      <c r="B64" s="16" t="s">
        <v>13</v>
      </c>
      <c r="C64" s="148"/>
      <c r="D64" s="149"/>
      <c r="E64" s="150"/>
      <c r="F64" s="45">
        <f t="shared" si="3"/>
        <v>0</v>
      </c>
      <c r="G64" s="43"/>
      <c r="H64" s="48"/>
      <c r="I64" s="49"/>
      <c r="J64" s="49"/>
      <c r="K64" s="17" t="s">
        <v>17</v>
      </c>
      <c r="L64" s="69">
        <f>F73</f>
        <v>0</v>
      </c>
      <c r="M64" s="88"/>
      <c r="N64" s="123"/>
      <c r="O64" s="50" t="s">
        <v>109</v>
      </c>
      <c r="P64" s="44"/>
      <c r="Q64" s="44"/>
      <c r="R64" s="44"/>
      <c r="S64" s="44"/>
      <c r="T64" s="44"/>
    </row>
    <row r="65" spans="1:20" ht="15" thickTop="1" x14ac:dyDescent="0.15">
      <c r="A65" s="110"/>
      <c r="B65" s="15" t="s">
        <v>14</v>
      </c>
      <c r="C65" s="148"/>
      <c r="D65" s="149"/>
      <c r="E65" s="150"/>
      <c r="F65" s="45">
        <f t="shared" si="3"/>
        <v>0</v>
      </c>
      <c r="G65" s="43"/>
      <c r="H65" s="43"/>
      <c r="I65" s="43"/>
      <c r="J65" s="43"/>
      <c r="K65" s="43"/>
      <c r="L65" s="43"/>
      <c r="M65" s="43"/>
      <c r="N65" s="123"/>
      <c r="O65" s="12"/>
      <c r="P65" s="44"/>
      <c r="Q65" s="44"/>
      <c r="R65" s="44"/>
      <c r="S65" s="44"/>
      <c r="T65" s="44"/>
    </row>
    <row r="66" spans="1:20" x14ac:dyDescent="0.15">
      <c r="A66" s="110"/>
      <c r="B66" s="16" t="s">
        <v>15</v>
      </c>
      <c r="C66" s="151"/>
      <c r="D66" s="146"/>
      <c r="E66" s="147"/>
      <c r="F66" s="45">
        <f t="shared" si="3"/>
        <v>0</v>
      </c>
      <c r="G66" s="43"/>
      <c r="H66" s="43"/>
      <c r="K66" s="51" t="s">
        <v>29</v>
      </c>
      <c r="L66" s="52">
        <v>65</v>
      </c>
      <c r="M66" s="53">
        <f>VLOOKUP(L66,'Water Properties'!A5:C16,3)</f>
        <v>983.2</v>
      </c>
      <c r="N66" s="123"/>
      <c r="O66" s="14"/>
      <c r="P66" s="44"/>
      <c r="Q66" s="44"/>
      <c r="R66" s="44"/>
      <c r="S66" s="44"/>
      <c r="T66" s="44"/>
    </row>
    <row r="67" spans="1:20" x14ac:dyDescent="0.15">
      <c r="A67" s="110"/>
      <c r="B67" s="16" t="s">
        <v>16</v>
      </c>
      <c r="C67" s="151"/>
      <c r="D67" s="146"/>
      <c r="E67" s="147"/>
      <c r="F67" s="45">
        <f t="shared" si="3"/>
        <v>0</v>
      </c>
      <c r="G67" s="43"/>
      <c r="K67" s="51" t="s">
        <v>30</v>
      </c>
      <c r="L67" s="71">
        <f>((1000/M66)-1)*L64</f>
        <v>0</v>
      </c>
      <c r="M67" s="71"/>
      <c r="N67" s="123"/>
      <c r="O67" s="14"/>
      <c r="P67" s="44"/>
      <c r="Q67" s="44"/>
      <c r="R67" s="44"/>
      <c r="S67" s="44"/>
      <c r="T67" s="44"/>
    </row>
    <row r="68" spans="1:20" x14ac:dyDescent="0.15">
      <c r="A68" s="110"/>
      <c r="B68" s="16" t="s">
        <v>18</v>
      </c>
      <c r="C68" s="151"/>
      <c r="D68" s="146"/>
      <c r="E68" s="147"/>
      <c r="F68" s="45">
        <f t="shared" si="3"/>
        <v>0</v>
      </c>
      <c r="G68" s="43"/>
      <c r="H68" s="41"/>
      <c r="I68" s="41"/>
      <c r="J68" s="41"/>
      <c r="K68" s="51" t="s">
        <v>31</v>
      </c>
      <c r="L68" s="54">
        <v>0.1</v>
      </c>
      <c r="M68" s="64"/>
      <c r="N68" s="123"/>
      <c r="O68" s="14"/>
      <c r="P68" s="44"/>
      <c r="Q68" s="44"/>
      <c r="R68" s="44"/>
      <c r="S68" s="44"/>
      <c r="T68" s="44"/>
    </row>
    <row r="69" spans="1:20" x14ac:dyDescent="0.15">
      <c r="A69" s="110"/>
      <c r="B69" s="16" t="s">
        <v>20</v>
      </c>
      <c r="C69" s="148"/>
      <c r="D69" s="149"/>
      <c r="E69" s="150"/>
      <c r="F69" s="45">
        <f t="shared" si="3"/>
        <v>0</v>
      </c>
      <c r="G69" s="43"/>
      <c r="H69" s="41"/>
      <c r="I69" s="41"/>
      <c r="J69" s="41"/>
      <c r="K69" s="51" t="s">
        <v>32</v>
      </c>
      <c r="L69" s="72">
        <f>L67/L68</f>
        <v>0</v>
      </c>
      <c r="M69" s="72"/>
      <c r="N69" s="123"/>
      <c r="O69" s="14"/>
      <c r="P69" s="44"/>
      <c r="Q69" s="44"/>
      <c r="R69" s="44"/>
      <c r="S69" s="44"/>
      <c r="T69" s="44"/>
    </row>
    <row r="70" spans="1:20" x14ac:dyDescent="0.15">
      <c r="A70" s="110"/>
      <c r="B70" s="15" t="s">
        <v>19</v>
      </c>
      <c r="C70" s="148"/>
      <c r="D70" s="149"/>
      <c r="E70" s="150"/>
      <c r="F70" s="45">
        <f t="shared" si="3"/>
        <v>0</v>
      </c>
      <c r="G70" s="43"/>
      <c r="H70" s="43"/>
      <c r="I70" s="43"/>
      <c r="J70" s="43"/>
      <c r="K70" s="51"/>
      <c r="L70" s="43" t="str">
        <f>IF(L69&gt;900,"MULTIPLE VESSELS RESQUIRED","")</f>
        <v/>
      </c>
      <c r="M70" s="43"/>
      <c r="N70" s="123"/>
      <c r="O70" s="14"/>
      <c r="P70" s="44"/>
      <c r="Q70" s="44"/>
      <c r="R70" s="44"/>
      <c r="S70" s="44"/>
      <c r="T70" s="44"/>
    </row>
    <row r="71" spans="1:20" x14ac:dyDescent="0.15">
      <c r="A71" s="110"/>
      <c r="B71" s="15"/>
      <c r="C71" s="148"/>
      <c r="D71" s="149"/>
      <c r="E71" s="150"/>
      <c r="F71" s="45">
        <f>C71*D71</f>
        <v>0</v>
      </c>
      <c r="G71" s="43"/>
      <c r="H71" s="43"/>
      <c r="I71" s="43"/>
      <c r="J71" s="43"/>
      <c r="K71" s="51"/>
      <c r="L71" s="43"/>
      <c r="M71" s="43"/>
      <c r="N71" s="123"/>
      <c r="O71" s="14"/>
      <c r="P71" s="44"/>
      <c r="Q71" s="44"/>
      <c r="R71" s="44"/>
      <c r="S71" s="44"/>
      <c r="T71" s="44"/>
    </row>
    <row r="72" spans="1:20" ht="15" thickBot="1" x14ac:dyDescent="0.2">
      <c r="A72" s="111"/>
      <c r="B72" s="56" t="s">
        <v>60</v>
      </c>
      <c r="C72" s="152"/>
      <c r="D72" s="153"/>
      <c r="E72" s="154"/>
      <c r="F72" s="57">
        <f>N56</f>
        <v>0</v>
      </c>
      <c r="G72" s="58" t="s">
        <v>61</v>
      </c>
      <c r="H72" s="43"/>
      <c r="I72" s="43"/>
      <c r="J72" s="43"/>
      <c r="K72" s="43"/>
      <c r="L72" s="18"/>
      <c r="M72" s="43"/>
      <c r="N72" s="123"/>
      <c r="O72" s="14"/>
      <c r="P72" s="44"/>
      <c r="Q72" s="44"/>
      <c r="R72" s="44"/>
      <c r="S72" s="44"/>
      <c r="T72" s="44"/>
    </row>
    <row r="73" spans="1:20" x14ac:dyDescent="0.15">
      <c r="E73" s="59">
        <f>SUM(E62:E72)</f>
        <v>0</v>
      </c>
      <c r="F73" s="38">
        <f>SUM(F62:F72)</f>
        <v>0</v>
      </c>
      <c r="G73" s="43"/>
      <c r="H73" s="43"/>
      <c r="I73" s="43"/>
      <c r="J73" s="43"/>
      <c r="K73" s="43"/>
      <c r="L73" s="43"/>
      <c r="M73" s="43"/>
      <c r="N73" s="123"/>
      <c r="O73" s="14"/>
      <c r="P73" s="44"/>
      <c r="Q73" s="44"/>
      <c r="R73" s="44"/>
      <c r="S73" s="44"/>
      <c r="T73" s="44"/>
    </row>
    <row r="74" spans="1:20" x14ac:dyDescent="0.15">
      <c r="E74" s="43"/>
      <c r="F74" s="43"/>
      <c r="G74" s="43"/>
      <c r="H74" s="43"/>
      <c r="I74" s="43"/>
      <c r="J74" s="43"/>
      <c r="K74" s="43"/>
      <c r="L74" s="43"/>
      <c r="M74" s="43"/>
      <c r="N74" s="119"/>
      <c r="O74" s="44"/>
      <c r="P74" s="44"/>
      <c r="Q74" s="44"/>
      <c r="R74" s="44"/>
      <c r="S74" s="44"/>
    </row>
    <row r="75" spans="1:20" x14ac:dyDescent="0.15">
      <c r="E75" s="43"/>
      <c r="F75" s="43"/>
      <c r="G75" s="43"/>
      <c r="H75" s="43"/>
      <c r="I75" s="43"/>
      <c r="J75" s="71" t="s">
        <v>111</v>
      </c>
      <c r="K75" s="43"/>
      <c r="M75" s="43"/>
      <c r="N75" s="119"/>
      <c r="O75" s="44"/>
      <c r="P75" s="44"/>
      <c r="Q75" s="44"/>
      <c r="R75" s="44"/>
      <c r="S75" s="44"/>
    </row>
    <row r="76" spans="1:20" x14ac:dyDescent="0.15">
      <c r="E76" s="43"/>
      <c r="F76" s="43"/>
      <c r="G76" s="43"/>
      <c r="H76" s="43"/>
      <c r="I76" s="43"/>
      <c r="J76" s="83"/>
      <c r="K76" s="84" t="s">
        <v>90</v>
      </c>
      <c r="L76" s="85" t="str">
        <f>IF($L$69&lt;0.1,"",VLOOKUP($L$69,Zilmet!$B$27:$G$37,3))</f>
        <v/>
      </c>
      <c r="M76" s="83"/>
      <c r="N76" s="119"/>
      <c r="O76" s="44"/>
      <c r="P76" s="44"/>
      <c r="Q76" s="44"/>
      <c r="R76" s="44"/>
      <c r="S76" s="44"/>
    </row>
    <row r="77" spans="1:20" x14ac:dyDescent="0.15">
      <c r="E77" s="43"/>
      <c r="F77" s="43"/>
      <c r="G77" s="43"/>
      <c r="H77" s="43"/>
      <c r="I77" s="43"/>
      <c r="J77" s="83"/>
      <c r="K77" s="84" t="s">
        <v>92</v>
      </c>
      <c r="L77" s="86" t="str">
        <f>IF($L$69&lt;0.1,"",VLOOKUP(L76,Zilmet!$D:$G,2,FALSE))</f>
        <v/>
      </c>
      <c r="M77" s="83"/>
      <c r="N77" s="119"/>
      <c r="O77" s="44"/>
      <c r="P77" s="44"/>
      <c r="Q77" s="44"/>
      <c r="R77" s="44"/>
      <c r="S77" s="44"/>
    </row>
    <row r="78" spans="1:20" x14ac:dyDescent="0.15">
      <c r="E78" s="43"/>
      <c r="F78" s="43"/>
      <c r="G78" s="43"/>
      <c r="H78" s="43"/>
      <c r="I78" s="43"/>
      <c r="J78" s="83"/>
      <c r="K78" s="84" t="s">
        <v>93</v>
      </c>
      <c r="L78" s="86" t="str">
        <f>IF($L$69&lt;0.1,"",VLOOKUP(L76,Zilmet!$D:$G,3,FALSE))</f>
        <v/>
      </c>
      <c r="M78" s="83"/>
      <c r="N78" s="119"/>
      <c r="O78" s="44"/>
      <c r="P78" s="44"/>
      <c r="Q78" s="44"/>
      <c r="R78" s="44"/>
      <c r="S78" s="44"/>
    </row>
    <row r="79" spans="1:20" x14ac:dyDescent="0.15">
      <c r="E79" s="43"/>
      <c r="F79" s="43"/>
      <c r="G79" s="43"/>
      <c r="H79" s="43"/>
      <c r="I79" s="43"/>
      <c r="J79" s="83"/>
      <c r="K79" s="84" t="s">
        <v>91</v>
      </c>
      <c r="L79" s="86" t="str">
        <f>IF($L$69&lt;0.1,"",VLOOKUP(L76,Zilmet!$D:$G,4,FALSE))</f>
        <v/>
      </c>
      <c r="M79" s="83"/>
      <c r="N79" s="119"/>
      <c r="O79" s="44"/>
      <c r="P79" s="44"/>
      <c r="Q79" s="44"/>
      <c r="R79" s="44"/>
      <c r="S79" s="44"/>
    </row>
    <row r="80" spans="1:20" x14ac:dyDescent="0.15">
      <c r="E80" s="43"/>
      <c r="F80" s="43"/>
      <c r="G80" s="43"/>
      <c r="H80" s="43"/>
      <c r="I80" s="43"/>
      <c r="J80" s="83"/>
      <c r="K80" s="84"/>
      <c r="L80" s="87"/>
      <c r="M80" s="83"/>
      <c r="N80" s="119"/>
      <c r="O80" s="44"/>
      <c r="P80" s="44"/>
      <c r="Q80" s="44"/>
      <c r="R80" s="44"/>
      <c r="S80" s="44"/>
    </row>
    <row r="81" spans="5:19" x14ac:dyDescent="0.15">
      <c r="E81" s="43"/>
      <c r="F81" s="43"/>
      <c r="G81" s="43"/>
      <c r="H81" s="43"/>
      <c r="I81" s="43"/>
      <c r="J81" s="83"/>
      <c r="K81" s="84"/>
      <c r="L81" s="87"/>
      <c r="M81" s="83"/>
      <c r="N81" s="119"/>
      <c r="O81" s="44"/>
      <c r="P81" s="44"/>
      <c r="Q81" s="44"/>
      <c r="R81" s="44"/>
      <c r="S81" s="44"/>
    </row>
    <row r="82" spans="5:19" x14ac:dyDescent="0.15">
      <c r="E82" s="43"/>
      <c r="F82" s="43"/>
      <c r="G82" s="43"/>
      <c r="H82" s="43"/>
      <c r="I82" s="43"/>
      <c r="J82" s="83"/>
      <c r="K82" s="84"/>
      <c r="L82" s="87"/>
      <c r="M82" s="83"/>
      <c r="N82" s="119"/>
      <c r="O82" s="44"/>
      <c r="P82" s="44"/>
      <c r="Q82" s="44"/>
      <c r="R82" s="44"/>
      <c r="S82" s="44"/>
    </row>
    <row r="83" spans="5:19" x14ac:dyDescent="0.15">
      <c r="E83" s="43"/>
      <c r="F83" s="43"/>
      <c r="G83" s="43"/>
      <c r="H83" s="43"/>
      <c r="I83" s="43"/>
      <c r="J83" s="83"/>
      <c r="K83" s="84"/>
      <c r="L83" s="87"/>
      <c r="M83" s="83"/>
      <c r="N83" s="119"/>
      <c r="O83" s="44"/>
      <c r="P83" s="44"/>
      <c r="Q83" s="44"/>
      <c r="R83" s="44"/>
      <c r="S83" s="44"/>
    </row>
    <row r="84" spans="5:19" x14ac:dyDescent="0.15">
      <c r="E84" s="43"/>
      <c r="F84" s="43"/>
      <c r="G84" s="43"/>
      <c r="H84" s="43"/>
      <c r="I84" s="43"/>
      <c r="J84" s="83"/>
      <c r="K84" s="84"/>
      <c r="L84" s="87"/>
      <c r="M84" s="83"/>
      <c r="N84" s="119"/>
      <c r="O84" s="44"/>
      <c r="P84" s="44"/>
      <c r="Q84" s="44"/>
      <c r="R84" s="44"/>
      <c r="S84" s="44"/>
    </row>
    <row r="85" spans="5:19" x14ac:dyDescent="0.15">
      <c r="E85" s="43"/>
      <c r="F85" s="43"/>
      <c r="G85" s="43"/>
      <c r="H85" s="43"/>
      <c r="I85" s="43"/>
      <c r="J85" s="43"/>
      <c r="K85" s="43"/>
      <c r="L85" s="43"/>
      <c r="M85" s="43"/>
      <c r="N85" s="119"/>
      <c r="O85" s="44"/>
      <c r="P85" s="44"/>
      <c r="Q85" s="44"/>
      <c r="R85" s="44"/>
      <c r="S85" s="44"/>
    </row>
    <row r="86" spans="5:19" x14ac:dyDescent="0.15">
      <c r="E86" s="43"/>
      <c r="F86" s="43"/>
      <c r="G86" s="43"/>
      <c r="H86" s="43"/>
      <c r="I86" s="43"/>
      <c r="J86" s="43"/>
      <c r="K86" s="43"/>
      <c r="L86" s="43"/>
      <c r="M86" s="43"/>
      <c r="N86" s="119"/>
      <c r="O86" s="44"/>
      <c r="P86" s="44"/>
      <c r="Q86" s="44"/>
      <c r="R86" s="44"/>
      <c r="S86" s="44"/>
    </row>
    <row r="87" spans="5:19" x14ac:dyDescent="0.15">
      <c r="E87" s="43"/>
      <c r="F87" s="43"/>
      <c r="G87" s="43"/>
      <c r="H87" s="43"/>
      <c r="I87" s="43"/>
      <c r="J87" s="43"/>
      <c r="K87" s="43"/>
      <c r="L87" s="43"/>
      <c r="M87" s="43"/>
      <c r="N87" s="119"/>
      <c r="O87" s="44"/>
      <c r="P87" s="44"/>
      <c r="Q87" s="44"/>
      <c r="R87" s="44"/>
      <c r="S87" s="44"/>
    </row>
  </sheetData>
  <sheetProtection password="C6C0" sheet="1" objects="1" scenarios="1" selectLockedCells="1"/>
  <customSheetViews>
    <customSheetView guid="{B4144372-2642-BD44-BF72-EF8F4933D1AE}" scale="90" showPageBreaks="1" showGridLines="0" fitToPage="1" topLeftCell="B5">
      <selection activeCell="Q20" sqref="Q20"/>
      <pageMargins left="0.71" right="0.71" top="0.75000000000000011" bottom="0.75000000000000011" header="0.31" footer="0.31"/>
      <pageSetup paperSize="9" scale="37" orientation="landscape" horizontalDpi="1200" verticalDpi="1200" r:id="rId1"/>
      <headerFooter>
        <oddFooter>&amp;L&amp;"Calibri,Regular"&amp;K000000&amp;D&amp;C&amp;"Calibri,Regular"&amp;K000000Copyright www.tsaservices.co.uk
Obtain written permission before use&amp;R&amp;"Calibri,Regular"&amp;K000000&amp;F_x000D_&amp;A</oddFooter>
      </headerFooter>
    </customSheetView>
  </customSheetViews>
  <mergeCells count="2">
    <mergeCell ref="A7:A55"/>
    <mergeCell ref="A62:A72"/>
  </mergeCells>
  <phoneticPr fontId="31" type="noConversion"/>
  <conditionalFormatting sqref="C7:M55">
    <cfRule type="cellIs" dxfId="10" priority="3" operator="notEqual">
      <formula>""</formula>
    </cfRule>
  </conditionalFormatting>
  <conditionalFormatting sqref="C64:E65">
    <cfRule type="cellIs" dxfId="9" priority="2" operator="notEqual">
      <formula>""</formula>
    </cfRule>
  </conditionalFormatting>
  <conditionalFormatting sqref="C69:E71">
    <cfRule type="cellIs" dxfId="8" priority="1" operator="notEqual">
      <formula>""</formula>
    </cfRule>
  </conditionalFormatting>
  <pageMargins left="0.71" right="0.71" top="0.75000000000000011" bottom="0.75000000000000011" header="0.31" footer="0.31"/>
  <pageSetup paperSize="9" scale="37" orientation="landscape" horizontalDpi="1200" verticalDpi="1200" r:id="rId2"/>
  <headerFooter>
    <oddFooter>&amp;L&amp;"Calibri,Regular"&amp;K000000&amp;D&amp;C&amp;"Calibri,Regular"&amp;K000000Copyright www.tsaservices.co.uk
Obtain written permission before use&amp;R&amp;"Calibri,Regular"&amp;K000000&amp;F_x000D_&amp;A</oddFooter>
  </headerFooter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T87"/>
  <sheetViews>
    <sheetView showGridLines="0" tabSelected="1" topLeftCell="A5" zoomScale="90" zoomScaleNormal="90" zoomScalePageLayoutView="90" workbookViewId="0">
      <pane ySplit="720" activePane="bottomLeft"/>
      <selection activeCell="N5" sqref="N1:N1048576"/>
      <selection pane="bottomLeft" activeCell="I29" sqref="I29"/>
    </sheetView>
  </sheetViews>
  <sheetFormatPr baseColWidth="10" defaultColWidth="8.83203125" defaultRowHeight="14" x14ac:dyDescent="0.15"/>
  <cols>
    <col min="1" max="1" width="4" style="30" customWidth="1"/>
    <col min="2" max="2" width="19.83203125" style="30" customWidth="1"/>
    <col min="3" max="3" width="8.5" style="32" customWidth="1"/>
    <col min="4" max="4" width="10" style="32" customWidth="1"/>
    <col min="5" max="5" width="9.33203125" style="32" customWidth="1"/>
    <col min="6" max="6" width="15.5" style="32" customWidth="1"/>
    <col min="7" max="7" width="8" style="32" customWidth="1"/>
    <col min="8" max="11" width="9.5" style="32" customWidth="1"/>
    <col min="12" max="12" width="15.83203125" style="32" customWidth="1"/>
    <col min="13" max="13" width="9.5" style="32" customWidth="1"/>
    <col min="14" max="14" width="11.5" style="115" customWidth="1"/>
    <col min="15" max="16384" width="8.83203125" style="30"/>
  </cols>
  <sheetData>
    <row r="2" spans="1:14" x14ac:dyDescent="0.15">
      <c r="B2" s="1" t="s">
        <v>0</v>
      </c>
      <c r="C2" s="2" t="s">
        <v>108</v>
      </c>
      <c r="D2" s="31"/>
      <c r="E2" s="31"/>
      <c r="F2" s="31"/>
    </row>
    <row r="3" spans="1:14" x14ac:dyDescent="0.15">
      <c r="B3" s="1" t="s">
        <v>1</v>
      </c>
      <c r="C3" s="2" t="s">
        <v>63</v>
      </c>
      <c r="D3" s="31"/>
      <c r="E3" s="31"/>
      <c r="F3" s="31"/>
    </row>
    <row r="4" spans="1:14" s="3" customFormat="1" ht="16" x14ac:dyDescent="0.2">
      <c r="A4" s="3" t="s">
        <v>2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16"/>
    </row>
    <row r="5" spans="1:14" s="5" customFormat="1" ht="13" thickBot="1" x14ac:dyDescent="0.2">
      <c r="C5" s="6">
        <v>0.20499999999999999</v>
      </c>
      <c r="D5" s="6">
        <v>0.36699999999999999</v>
      </c>
      <c r="E5" s="6">
        <v>0.58599999999999997</v>
      </c>
      <c r="F5" s="6">
        <v>1.016</v>
      </c>
      <c r="G5" s="6">
        <v>1.3759999999999999</v>
      </c>
      <c r="H5" s="6">
        <v>2.2050000000000001</v>
      </c>
      <c r="I5" s="6">
        <v>3.7</v>
      </c>
      <c r="J5" s="6">
        <v>5.1150000000000002</v>
      </c>
      <c r="K5" s="6">
        <v>8.68</v>
      </c>
      <c r="L5" s="6">
        <v>18.95</v>
      </c>
      <c r="M5" s="6">
        <v>34.42</v>
      </c>
      <c r="N5" s="117"/>
    </row>
    <row r="6" spans="1:14" s="7" customFormat="1" thickBot="1" x14ac:dyDescent="0.2">
      <c r="B6" s="8" t="s">
        <v>3</v>
      </c>
      <c r="C6" s="90">
        <v>15</v>
      </c>
      <c r="D6" s="91">
        <v>20</v>
      </c>
      <c r="E6" s="91">
        <v>25</v>
      </c>
      <c r="F6" s="91">
        <v>32</v>
      </c>
      <c r="G6" s="91">
        <v>40</v>
      </c>
      <c r="H6" s="91">
        <v>50</v>
      </c>
      <c r="I6" s="91">
        <v>65</v>
      </c>
      <c r="J6" s="91">
        <v>80</v>
      </c>
      <c r="K6" s="91">
        <v>100</v>
      </c>
      <c r="L6" s="91">
        <v>150</v>
      </c>
      <c r="M6" s="92">
        <v>200</v>
      </c>
      <c r="N6" s="118"/>
    </row>
    <row r="7" spans="1:14" x14ac:dyDescent="0.15">
      <c r="A7" s="106" t="s">
        <v>4</v>
      </c>
      <c r="B7" s="33" t="s">
        <v>5</v>
      </c>
      <c r="C7" s="126"/>
      <c r="D7" s="127"/>
      <c r="E7" s="127"/>
      <c r="F7" s="127"/>
      <c r="G7" s="128"/>
      <c r="H7" s="128"/>
      <c r="I7" s="128"/>
      <c r="J7" s="128"/>
      <c r="K7" s="128"/>
      <c r="L7" s="129"/>
      <c r="M7" s="130"/>
      <c r="N7" s="119">
        <f>C7*C$5+D7*D$5+E7*E$5+F7*F$5+G7*G$5+H7*H$5+I7*I$5+J7*J$5+K7*K$5++L7*L$5+M7*M$5</f>
        <v>0</v>
      </c>
    </row>
    <row r="8" spans="1:14" x14ac:dyDescent="0.15">
      <c r="A8" s="107"/>
      <c r="B8" s="34" t="s">
        <v>21</v>
      </c>
      <c r="C8" s="131"/>
      <c r="D8" s="132"/>
      <c r="E8" s="132"/>
      <c r="F8" s="132"/>
      <c r="G8" s="128"/>
      <c r="H8" s="128"/>
      <c r="I8" s="128"/>
      <c r="J8" s="128"/>
      <c r="K8" s="128"/>
      <c r="L8" s="129"/>
      <c r="M8" s="130"/>
      <c r="N8" s="119">
        <f t="shared" ref="N8:N55" si="0">C8*C$5+D8*D$5+E8*E$5+F8*F$5+G8*G$5+H8*H$5+I8*I$5+J8*J$5+K8*K$5++L8*L$5+M8*M$5</f>
        <v>0</v>
      </c>
    </row>
    <row r="9" spans="1:14" x14ac:dyDescent="0.15">
      <c r="A9" s="107"/>
      <c r="B9" s="34" t="s">
        <v>54</v>
      </c>
      <c r="C9" s="131"/>
      <c r="D9" s="132"/>
      <c r="E9" s="132"/>
      <c r="F9" s="132"/>
      <c r="G9" s="133"/>
      <c r="H9" s="133"/>
      <c r="I9" s="133"/>
      <c r="J9" s="133"/>
      <c r="K9" s="133"/>
      <c r="L9" s="134"/>
      <c r="M9" s="135"/>
      <c r="N9" s="119">
        <f t="shared" si="0"/>
        <v>0</v>
      </c>
    </row>
    <row r="10" spans="1:14" x14ac:dyDescent="0.15">
      <c r="A10" s="107"/>
      <c r="B10" s="93" t="s">
        <v>21</v>
      </c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6"/>
      <c r="N10" s="119">
        <f t="shared" si="0"/>
        <v>0</v>
      </c>
    </row>
    <row r="11" spans="1:14" x14ac:dyDescent="0.15">
      <c r="A11" s="107"/>
      <c r="B11" s="9" t="s">
        <v>6</v>
      </c>
      <c r="C11" s="131"/>
      <c r="D11" s="132"/>
      <c r="E11" s="132"/>
      <c r="F11" s="132"/>
      <c r="G11" s="133"/>
      <c r="H11" s="133"/>
      <c r="I11" s="133"/>
      <c r="J11" s="133"/>
      <c r="K11" s="133"/>
      <c r="L11" s="134"/>
      <c r="M11" s="135"/>
      <c r="N11" s="119">
        <f t="shared" si="0"/>
        <v>0</v>
      </c>
    </row>
    <row r="12" spans="1:14" x14ac:dyDescent="0.15">
      <c r="A12" s="107"/>
      <c r="B12" s="9" t="s">
        <v>33</v>
      </c>
      <c r="C12" s="131"/>
      <c r="D12" s="132"/>
      <c r="E12" s="132"/>
      <c r="F12" s="132"/>
      <c r="G12" s="133"/>
      <c r="H12" s="133"/>
      <c r="I12" s="137"/>
      <c r="J12" s="133"/>
      <c r="K12" s="133"/>
      <c r="L12" s="134"/>
      <c r="M12" s="135"/>
      <c r="N12" s="119">
        <f t="shared" si="0"/>
        <v>0</v>
      </c>
    </row>
    <row r="13" spans="1:14" x14ac:dyDescent="0.15">
      <c r="A13" s="107"/>
      <c r="B13" s="9" t="s">
        <v>34</v>
      </c>
      <c r="C13" s="131"/>
      <c r="D13" s="132"/>
      <c r="E13" s="132"/>
      <c r="F13" s="132"/>
      <c r="G13" s="133"/>
      <c r="H13" s="137"/>
      <c r="I13" s="133"/>
      <c r="J13" s="133"/>
      <c r="K13" s="133"/>
      <c r="L13" s="134"/>
      <c r="M13" s="135"/>
      <c r="N13" s="119">
        <f t="shared" si="0"/>
        <v>0</v>
      </c>
    </row>
    <row r="14" spans="1:14" x14ac:dyDescent="0.15">
      <c r="A14" s="107"/>
      <c r="B14" s="9" t="s">
        <v>35</v>
      </c>
      <c r="C14" s="131"/>
      <c r="D14" s="132"/>
      <c r="E14" s="132"/>
      <c r="F14" s="132"/>
      <c r="G14" s="133"/>
      <c r="H14" s="137"/>
      <c r="I14" s="133"/>
      <c r="J14" s="133"/>
      <c r="K14" s="133"/>
      <c r="L14" s="134"/>
      <c r="M14" s="135"/>
      <c r="N14" s="119">
        <f t="shared" si="0"/>
        <v>0</v>
      </c>
    </row>
    <row r="15" spans="1:14" x14ac:dyDescent="0.15">
      <c r="A15" s="107"/>
      <c r="B15" s="9" t="s">
        <v>36</v>
      </c>
      <c r="C15" s="131"/>
      <c r="D15" s="132"/>
      <c r="E15" s="132"/>
      <c r="F15" s="132"/>
      <c r="G15" s="133"/>
      <c r="H15" s="137"/>
      <c r="I15" s="133"/>
      <c r="J15" s="133"/>
      <c r="K15" s="133"/>
      <c r="L15" s="134"/>
      <c r="M15" s="135"/>
      <c r="N15" s="119">
        <f t="shared" si="0"/>
        <v>0</v>
      </c>
    </row>
    <row r="16" spans="1:14" x14ac:dyDescent="0.15">
      <c r="A16" s="107"/>
      <c r="B16" s="9" t="s">
        <v>37</v>
      </c>
      <c r="C16" s="131"/>
      <c r="D16" s="132"/>
      <c r="E16" s="132"/>
      <c r="F16" s="132"/>
      <c r="G16" s="133"/>
      <c r="H16" s="137"/>
      <c r="I16" s="133"/>
      <c r="J16" s="133"/>
      <c r="K16" s="133"/>
      <c r="L16" s="134"/>
      <c r="M16" s="135"/>
      <c r="N16" s="119">
        <f t="shared" si="0"/>
        <v>0</v>
      </c>
    </row>
    <row r="17" spans="1:14" x14ac:dyDescent="0.15">
      <c r="A17" s="107"/>
      <c r="B17" s="9" t="s">
        <v>38</v>
      </c>
      <c r="C17" s="131"/>
      <c r="D17" s="132"/>
      <c r="E17" s="132"/>
      <c r="F17" s="132"/>
      <c r="G17" s="133"/>
      <c r="H17" s="137"/>
      <c r="I17" s="133"/>
      <c r="J17" s="133"/>
      <c r="K17" s="133"/>
      <c r="L17" s="134"/>
      <c r="M17" s="135"/>
      <c r="N17" s="119">
        <f t="shared" si="0"/>
        <v>0</v>
      </c>
    </row>
    <row r="18" spans="1:14" x14ac:dyDescent="0.15">
      <c r="A18" s="107"/>
      <c r="B18" s="9" t="s">
        <v>39</v>
      </c>
      <c r="C18" s="131"/>
      <c r="D18" s="132"/>
      <c r="E18" s="132"/>
      <c r="F18" s="132"/>
      <c r="G18" s="133"/>
      <c r="H18" s="137"/>
      <c r="I18" s="133"/>
      <c r="J18" s="133"/>
      <c r="K18" s="133"/>
      <c r="L18" s="134"/>
      <c r="M18" s="135"/>
      <c r="N18" s="119">
        <f t="shared" si="0"/>
        <v>0</v>
      </c>
    </row>
    <row r="19" spans="1:14" x14ac:dyDescent="0.15">
      <c r="A19" s="107"/>
      <c r="B19" s="9" t="s">
        <v>40</v>
      </c>
      <c r="C19" s="131"/>
      <c r="D19" s="132"/>
      <c r="E19" s="132"/>
      <c r="F19" s="132"/>
      <c r="G19" s="133"/>
      <c r="H19" s="137"/>
      <c r="I19" s="133"/>
      <c r="J19" s="133"/>
      <c r="K19" s="133"/>
      <c r="L19" s="134"/>
      <c r="M19" s="135"/>
      <c r="N19" s="119">
        <f t="shared" si="0"/>
        <v>0</v>
      </c>
    </row>
    <row r="20" spans="1:14" x14ac:dyDescent="0.15">
      <c r="A20" s="107"/>
      <c r="B20" s="9" t="s">
        <v>41</v>
      </c>
      <c r="C20" s="131"/>
      <c r="D20" s="132"/>
      <c r="E20" s="132"/>
      <c r="F20" s="132"/>
      <c r="G20" s="132"/>
      <c r="H20" s="138"/>
      <c r="I20" s="132"/>
      <c r="J20" s="132"/>
      <c r="K20" s="132"/>
      <c r="L20" s="132"/>
      <c r="M20" s="136"/>
      <c r="N20" s="119">
        <f t="shared" si="0"/>
        <v>0</v>
      </c>
    </row>
    <row r="21" spans="1:14" x14ac:dyDescent="0.15">
      <c r="A21" s="107"/>
      <c r="B21" s="9" t="s">
        <v>42</v>
      </c>
      <c r="C21" s="131"/>
      <c r="D21" s="132"/>
      <c r="E21" s="132"/>
      <c r="F21" s="132"/>
      <c r="G21" s="132"/>
      <c r="H21" s="138"/>
      <c r="I21" s="132"/>
      <c r="J21" s="132"/>
      <c r="K21" s="132"/>
      <c r="L21" s="132"/>
      <c r="M21" s="136"/>
      <c r="N21" s="119">
        <f t="shared" si="0"/>
        <v>0</v>
      </c>
    </row>
    <row r="22" spans="1:14" x14ac:dyDescent="0.15">
      <c r="A22" s="107"/>
      <c r="B22" s="9" t="s">
        <v>43</v>
      </c>
      <c r="C22" s="131"/>
      <c r="D22" s="132"/>
      <c r="E22" s="132"/>
      <c r="F22" s="132"/>
      <c r="G22" s="132"/>
      <c r="H22" s="138"/>
      <c r="I22" s="132"/>
      <c r="J22" s="132"/>
      <c r="K22" s="132"/>
      <c r="L22" s="132"/>
      <c r="M22" s="136"/>
      <c r="N22" s="119">
        <f t="shared" si="0"/>
        <v>0</v>
      </c>
    </row>
    <row r="23" spans="1:14" x14ac:dyDescent="0.15">
      <c r="A23" s="107"/>
      <c r="B23" s="9" t="s">
        <v>44</v>
      </c>
      <c r="C23" s="131"/>
      <c r="D23" s="132"/>
      <c r="E23" s="132"/>
      <c r="F23" s="132"/>
      <c r="G23" s="132"/>
      <c r="H23" s="138"/>
      <c r="I23" s="132"/>
      <c r="J23" s="132"/>
      <c r="K23" s="132"/>
      <c r="L23" s="132"/>
      <c r="M23" s="136"/>
      <c r="N23" s="119">
        <f t="shared" si="0"/>
        <v>0</v>
      </c>
    </row>
    <row r="24" spans="1:14" x14ac:dyDescent="0.15">
      <c r="A24" s="107"/>
      <c r="B24" s="9" t="s">
        <v>45</v>
      </c>
      <c r="C24" s="131"/>
      <c r="D24" s="132"/>
      <c r="E24" s="132"/>
      <c r="F24" s="132"/>
      <c r="G24" s="138"/>
      <c r="H24" s="132"/>
      <c r="I24" s="132"/>
      <c r="J24" s="132"/>
      <c r="K24" s="132"/>
      <c r="L24" s="132"/>
      <c r="M24" s="136"/>
      <c r="N24" s="119">
        <f t="shared" si="0"/>
        <v>0</v>
      </c>
    </row>
    <row r="25" spans="1:14" x14ac:dyDescent="0.15">
      <c r="A25" s="107"/>
      <c r="B25" s="9" t="s">
        <v>46</v>
      </c>
      <c r="C25" s="131"/>
      <c r="D25" s="132"/>
      <c r="E25" s="132"/>
      <c r="F25" s="132"/>
      <c r="G25" s="138"/>
      <c r="H25" s="132"/>
      <c r="I25" s="132"/>
      <c r="J25" s="132"/>
      <c r="K25" s="132"/>
      <c r="L25" s="132"/>
      <c r="M25" s="136"/>
      <c r="N25" s="119">
        <f t="shared" si="0"/>
        <v>0</v>
      </c>
    </row>
    <row r="26" spans="1:14" x14ac:dyDescent="0.15">
      <c r="A26" s="107"/>
      <c r="B26" s="9" t="s">
        <v>47</v>
      </c>
      <c r="C26" s="131"/>
      <c r="D26" s="132"/>
      <c r="E26" s="132"/>
      <c r="F26" s="132"/>
      <c r="G26" s="132"/>
      <c r="H26" s="132"/>
      <c r="I26" s="132"/>
      <c r="J26" s="132"/>
      <c r="K26" s="132"/>
      <c r="L26" s="132"/>
      <c r="M26" s="136"/>
      <c r="N26" s="119">
        <f t="shared" si="0"/>
        <v>0</v>
      </c>
    </row>
    <row r="27" spans="1:14" x14ac:dyDescent="0.15">
      <c r="A27" s="107"/>
      <c r="B27" s="9" t="s">
        <v>48</v>
      </c>
      <c r="C27" s="131"/>
      <c r="D27" s="132"/>
      <c r="E27" s="132"/>
      <c r="F27" s="132"/>
      <c r="G27" s="132"/>
      <c r="H27" s="132"/>
      <c r="I27" s="132"/>
      <c r="J27" s="132"/>
      <c r="K27" s="132"/>
      <c r="L27" s="132"/>
      <c r="M27" s="136"/>
      <c r="N27" s="119">
        <f t="shared" si="0"/>
        <v>0</v>
      </c>
    </row>
    <row r="28" spans="1:14" x14ac:dyDescent="0.15">
      <c r="A28" s="107"/>
      <c r="B28" s="9" t="s">
        <v>49</v>
      </c>
      <c r="C28" s="131"/>
      <c r="D28" s="132"/>
      <c r="E28" s="132"/>
      <c r="F28" s="132"/>
      <c r="G28" s="132"/>
      <c r="H28" s="132"/>
      <c r="I28" s="132"/>
      <c r="J28" s="132"/>
      <c r="K28" s="132"/>
      <c r="L28" s="132"/>
      <c r="M28" s="136"/>
      <c r="N28" s="119">
        <f t="shared" si="0"/>
        <v>0</v>
      </c>
    </row>
    <row r="29" spans="1:14" x14ac:dyDescent="0.15">
      <c r="A29" s="107"/>
      <c r="B29" s="9" t="s">
        <v>50</v>
      </c>
      <c r="C29" s="131"/>
      <c r="D29" s="132"/>
      <c r="E29" s="132"/>
      <c r="F29" s="132"/>
      <c r="G29" s="132"/>
      <c r="H29" s="132"/>
      <c r="I29" s="132"/>
      <c r="J29" s="132"/>
      <c r="K29" s="132"/>
      <c r="L29" s="132"/>
      <c r="M29" s="136"/>
      <c r="N29" s="119">
        <f t="shared" si="0"/>
        <v>0</v>
      </c>
    </row>
    <row r="30" spans="1:14" x14ac:dyDescent="0.15">
      <c r="A30" s="107"/>
      <c r="B30" s="9" t="s">
        <v>51</v>
      </c>
      <c r="C30" s="131"/>
      <c r="D30" s="132"/>
      <c r="E30" s="132"/>
      <c r="F30" s="132"/>
      <c r="G30" s="132"/>
      <c r="H30" s="132"/>
      <c r="I30" s="132"/>
      <c r="J30" s="132"/>
      <c r="K30" s="132"/>
      <c r="L30" s="132"/>
      <c r="M30" s="136"/>
      <c r="N30" s="119">
        <f t="shared" si="0"/>
        <v>0</v>
      </c>
    </row>
    <row r="31" spans="1:14" x14ac:dyDescent="0.15">
      <c r="A31" s="107"/>
      <c r="B31" s="9" t="s">
        <v>52</v>
      </c>
      <c r="C31" s="131"/>
      <c r="D31" s="132"/>
      <c r="E31" s="132"/>
      <c r="F31" s="132"/>
      <c r="G31" s="132"/>
      <c r="H31" s="132"/>
      <c r="I31" s="132"/>
      <c r="J31" s="132"/>
      <c r="K31" s="132"/>
      <c r="L31" s="132"/>
      <c r="M31" s="136"/>
      <c r="N31" s="119">
        <f t="shared" si="0"/>
        <v>0</v>
      </c>
    </row>
    <row r="32" spans="1:14" x14ac:dyDescent="0.15">
      <c r="A32" s="107"/>
      <c r="B32" s="10" t="s">
        <v>53</v>
      </c>
      <c r="C32" s="139" t="s">
        <v>64</v>
      </c>
      <c r="D32" s="132"/>
      <c r="E32" s="132"/>
      <c r="F32" s="132"/>
      <c r="G32" s="132"/>
      <c r="H32" s="132"/>
      <c r="I32" s="132"/>
      <c r="J32" s="132"/>
      <c r="K32" s="132"/>
      <c r="L32" s="132"/>
      <c r="M32" s="136"/>
      <c r="N32" s="119"/>
    </row>
    <row r="33" spans="1:14" x14ac:dyDescent="0.15">
      <c r="A33" s="107"/>
      <c r="B33" s="9" t="s">
        <v>21</v>
      </c>
      <c r="C33" s="131"/>
      <c r="D33" s="132"/>
      <c r="E33" s="132"/>
      <c r="F33" s="132"/>
      <c r="G33" s="132"/>
      <c r="H33" s="132"/>
      <c r="I33" s="132"/>
      <c r="J33" s="132"/>
      <c r="K33" s="132"/>
      <c r="L33" s="132"/>
      <c r="M33" s="136"/>
      <c r="N33" s="119">
        <f t="shared" si="0"/>
        <v>0</v>
      </c>
    </row>
    <row r="34" spans="1:14" x14ac:dyDescent="0.15">
      <c r="A34" s="107"/>
      <c r="B34" s="9" t="s">
        <v>6</v>
      </c>
      <c r="C34" s="131"/>
      <c r="D34" s="132"/>
      <c r="E34" s="132"/>
      <c r="F34" s="132"/>
      <c r="G34" s="132"/>
      <c r="H34" s="132"/>
      <c r="I34" s="132"/>
      <c r="J34" s="132"/>
      <c r="K34" s="132"/>
      <c r="L34" s="132"/>
      <c r="M34" s="136"/>
      <c r="N34" s="119">
        <f t="shared" si="0"/>
        <v>0</v>
      </c>
    </row>
    <row r="35" spans="1:14" x14ac:dyDescent="0.15">
      <c r="A35" s="107"/>
      <c r="B35" s="9" t="s">
        <v>33</v>
      </c>
      <c r="C35" s="131"/>
      <c r="D35" s="132"/>
      <c r="E35" s="132"/>
      <c r="F35" s="132"/>
      <c r="G35" s="132"/>
      <c r="H35" s="132"/>
      <c r="I35" s="132"/>
      <c r="J35" s="132"/>
      <c r="K35" s="132"/>
      <c r="L35" s="132"/>
      <c r="M35" s="136"/>
      <c r="N35" s="119">
        <f t="shared" si="0"/>
        <v>0</v>
      </c>
    </row>
    <row r="36" spans="1:14" x14ac:dyDescent="0.15">
      <c r="A36" s="107"/>
      <c r="B36" s="9" t="s">
        <v>34</v>
      </c>
      <c r="C36" s="131"/>
      <c r="D36" s="132"/>
      <c r="E36" s="132"/>
      <c r="F36" s="132"/>
      <c r="G36" s="132"/>
      <c r="H36" s="132"/>
      <c r="I36" s="132"/>
      <c r="J36" s="132"/>
      <c r="K36" s="132"/>
      <c r="L36" s="132"/>
      <c r="M36" s="136"/>
      <c r="N36" s="119">
        <f t="shared" si="0"/>
        <v>0</v>
      </c>
    </row>
    <row r="37" spans="1:14" x14ac:dyDescent="0.15">
      <c r="A37" s="107"/>
      <c r="B37" s="9" t="s">
        <v>35</v>
      </c>
      <c r="C37" s="131"/>
      <c r="D37" s="132"/>
      <c r="E37" s="132"/>
      <c r="F37" s="132"/>
      <c r="G37" s="132"/>
      <c r="H37" s="132"/>
      <c r="I37" s="132"/>
      <c r="J37" s="132"/>
      <c r="K37" s="132"/>
      <c r="L37" s="132"/>
      <c r="M37" s="136"/>
      <c r="N37" s="119">
        <f t="shared" si="0"/>
        <v>0</v>
      </c>
    </row>
    <row r="38" spans="1:14" x14ac:dyDescent="0.15">
      <c r="A38" s="107"/>
      <c r="B38" s="9" t="s">
        <v>36</v>
      </c>
      <c r="C38" s="131"/>
      <c r="D38" s="132"/>
      <c r="E38" s="132"/>
      <c r="F38" s="132"/>
      <c r="G38" s="132"/>
      <c r="H38" s="132"/>
      <c r="I38" s="132"/>
      <c r="J38" s="132"/>
      <c r="K38" s="132"/>
      <c r="L38" s="132"/>
      <c r="M38" s="136"/>
      <c r="N38" s="119">
        <f>C38*C$5+D38*D$5+E38*E$5+F38*F$5+G38*G$5+H38*H$5+I38*I$5+J38*J$5+K38*K$5++L38*L$5+M38*M$5</f>
        <v>0</v>
      </c>
    </row>
    <row r="39" spans="1:14" x14ac:dyDescent="0.15">
      <c r="A39" s="107"/>
      <c r="B39" s="9" t="s">
        <v>37</v>
      </c>
      <c r="C39" s="131"/>
      <c r="D39" s="132"/>
      <c r="E39" s="132"/>
      <c r="F39" s="132"/>
      <c r="G39" s="132"/>
      <c r="H39" s="132"/>
      <c r="I39" s="132"/>
      <c r="J39" s="132"/>
      <c r="K39" s="132"/>
      <c r="L39" s="132"/>
      <c r="M39" s="136"/>
      <c r="N39" s="119">
        <f t="shared" si="0"/>
        <v>0</v>
      </c>
    </row>
    <row r="40" spans="1:14" x14ac:dyDescent="0.15">
      <c r="A40" s="107"/>
      <c r="B40" s="9" t="s">
        <v>38</v>
      </c>
      <c r="C40" s="131"/>
      <c r="D40" s="132"/>
      <c r="E40" s="132"/>
      <c r="F40" s="132"/>
      <c r="G40" s="132"/>
      <c r="H40" s="132"/>
      <c r="I40" s="132"/>
      <c r="J40" s="132"/>
      <c r="K40" s="132"/>
      <c r="L40" s="132"/>
      <c r="M40" s="136"/>
      <c r="N40" s="119">
        <f t="shared" si="0"/>
        <v>0</v>
      </c>
    </row>
    <row r="41" spans="1:14" x14ac:dyDescent="0.15">
      <c r="A41" s="107"/>
      <c r="B41" s="9" t="s">
        <v>39</v>
      </c>
      <c r="C41" s="131"/>
      <c r="D41" s="132"/>
      <c r="E41" s="132"/>
      <c r="F41" s="132"/>
      <c r="G41" s="132"/>
      <c r="H41" s="132"/>
      <c r="I41" s="132"/>
      <c r="J41" s="132"/>
      <c r="K41" s="132"/>
      <c r="L41" s="132"/>
      <c r="M41" s="136"/>
      <c r="N41" s="119">
        <f t="shared" si="0"/>
        <v>0</v>
      </c>
    </row>
    <row r="42" spans="1:14" x14ac:dyDescent="0.15">
      <c r="A42" s="107"/>
      <c r="B42" s="9" t="s">
        <v>40</v>
      </c>
      <c r="C42" s="131"/>
      <c r="D42" s="132"/>
      <c r="E42" s="132"/>
      <c r="F42" s="132"/>
      <c r="G42" s="132"/>
      <c r="H42" s="132"/>
      <c r="I42" s="132"/>
      <c r="J42" s="132"/>
      <c r="K42" s="132"/>
      <c r="L42" s="132"/>
      <c r="M42" s="136"/>
      <c r="N42" s="119">
        <f t="shared" si="0"/>
        <v>0</v>
      </c>
    </row>
    <row r="43" spans="1:14" x14ac:dyDescent="0.15">
      <c r="A43" s="107"/>
      <c r="B43" s="9" t="s">
        <v>41</v>
      </c>
      <c r="C43" s="131"/>
      <c r="D43" s="132"/>
      <c r="E43" s="132"/>
      <c r="F43" s="132"/>
      <c r="G43" s="132"/>
      <c r="H43" s="132"/>
      <c r="I43" s="132"/>
      <c r="J43" s="132"/>
      <c r="K43" s="132"/>
      <c r="L43" s="132"/>
      <c r="M43" s="136"/>
      <c r="N43" s="119">
        <f t="shared" si="0"/>
        <v>0</v>
      </c>
    </row>
    <row r="44" spans="1:14" x14ac:dyDescent="0.15">
      <c r="A44" s="107"/>
      <c r="B44" s="9" t="s">
        <v>42</v>
      </c>
      <c r="C44" s="131"/>
      <c r="D44" s="132"/>
      <c r="E44" s="132"/>
      <c r="F44" s="132"/>
      <c r="G44" s="132"/>
      <c r="H44" s="132"/>
      <c r="I44" s="132"/>
      <c r="J44" s="132"/>
      <c r="K44" s="132"/>
      <c r="L44" s="132"/>
      <c r="M44" s="136"/>
      <c r="N44" s="119">
        <f t="shared" si="0"/>
        <v>0</v>
      </c>
    </row>
    <row r="45" spans="1:14" x14ac:dyDescent="0.15">
      <c r="A45" s="107"/>
      <c r="B45" s="9" t="s">
        <v>43</v>
      </c>
      <c r="C45" s="131"/>
      <c r="D45" s="132"/>
      <c r="E45" s="132"/>
      <c r="F45" s="132"/>
      <c r="G45" s="132"/>
      <c r="H45" s="132"/>
      <c r="I45" s="132"/>
      <c r="J45" s="132"/>
      <c r="K45" s="132"/>
      <c r="L45" s="132"/>
      <c r="M45" s="136"/>
      <c r="N45" s="119">
        <f t="shared" si="0"/>
        <v>0</v>
      </c>
    </row>
    <row r="46" spans="1:14" x14ac:dyDescent="0.15">
      <c r="A46" s="107"/>
      <c r="B46" s="9" t="s">
        <v>44</v>
      </c>
      <c r="C46" s="131"/>
      <c r="D46" s="132"/>
      <c r="E46" s="132"/>
      <c r="F46" s="132"/>
      <c r="G46" s="132"/>
      <c r="H46" s="132"/>
      <c r="I46" s="132"/>
      <c r="J46" s="132"/>
      <c r="K46" s="132"/>
      <c r="L46" s="132"/>
      <c r="M46" s="136"/>
      <c r="N46" s="119">
        <f t="shared" si="0"/>
        <v>0</v>
      </c>
    </row>
    <row r="47" spans="1:14" x14ac:dyDescent="0.15">
      <c r="A47" s="107"/>
      <c r="B47" s="9" t="s">
        <v>45</v>
      </c>
      <c r="C47" s="131"/>
      <c r="D47" s="132"/>
      <c r="E47" s="132"/>
      <c r="F47" s="132"/>
      <c r="G47" s="132"/>
      <c r="H47" s="132"/>
      <c r="I47" s="132"/>
      <c r="J47" s="132"/>
      <c r="K47" s="132"/>
      <c r="L47" s="132"/>
      <c r="M47" s="136"/>
      <c r="N47" s="119">
        <f t="shared" si="0"/>
        <v>0</v>
      </c>
    </row>
    <row r="48" spans="1:14" x14ac:dyDescent="0.15">
      <c r="A48" s="107"/>
      <c r="B48" s="9" t="s">
        <v>46</v>
      </c>
      <c r="C48" s="131"/>
      <c r="D48" s="132"/>
      <c r="E48" s="132"/>
      <c r="F48" s="132"/>
      <c r="G48" s="132"/>
      <c r="H48" s="132"/>
      <c r="I48" s="132"/>
      <c r="J48" s="132"/>
      <c r="K48" s="132"/>
      <c r="L48" s="132"/>
      <c r="M48" s="136"/>
      <c r="N48" s="119">
        <f t="shared" si="0"/>
        <v>0</v>
      </c>
    </row>
    <row r="49" spans="1:20" x14ac:dyDescent="0.15">
      <c r="A49" s="107"/>
      <c r="B49" s="9" t="s">
        <v>47</v>
      </c>
      <c r="C49" s="131"/>
      <c r="D49" s="132"/>
      <c r="E49" s="132"/>
      <c r="F49" s="132"/>
      <c r="G49" s="132"/>
      <c r="H49" s="132"/>
      <c r="I49" s="132"/>
      <c r="J49" s="132"/>
      <c r="K49" s="132"/>
      <c r="L49" s="132"/>
      <c r="M49" s="136"/>
      <c r="N49" s="119">
        <f t="shared" si="0"/>
        <v>0</v>
      </c>
    </row>
    <row r="50" spans="1:20" x14ac:dyDescent="0.15">
      <c r="A50" s="107"/>
      <c r="B50" s="9" t="s">
        <v>48</v>
      </c>
      <c r="C50" s="131"/>
      <c r="D50" s="132"/>
      <c r="E50" s="132"/>
      <c r="F50" s="132"/>
      <c r="G50" s="132"/>
      <c r="H50" s="132"/>
      <c r="I50" s="132"/>
      <c r="J50" s="132"/>
      <c r="K50" s="132"/>
      <c r="L50" s="132"/>
      <c r="M50" s="136"/>
      <c r="N50" s="119">
        <f t="shared" si="0"/>
        <v>0</v>
      </c>
    </row>
    <row r="51" spans="1:20" x14ac:dyDescent="0.15">
      <c r="A51" s="107"/>
      <c r="B51" s="9" t="s">
        <v>49</v>
      </c>
      <c r="C51" s="131"/>
      <c r="D51" s="132"/>
      <c r="E51" s="132"/>
      <c r="F51" s="132"/>
      <c r="G51" s="132"/>
      <c r="H51" s="132"/>
      <c r="I51" s="132"/>
      <c r="J51" s="132"/>
      <c r="K51" s="132"/>
      <c r="L51" s="132"/>
      <c r="M51" s="136"/>
      <c r="N51" s="119">
        <f t="shared" si="0"/>
        <v>0</v>
      </c>
    </row>
    <row r="52" spans="1:20" x14ac:dyDescent="0.15">
      <c r="A52" s="107"/>
      <c r="B52" s="9" t="s">
        <v>50</v>
      </c>
      <c r="C52" s="131"/>
      <c r="D52" s="132"/>
      <c r="E52" s="132"/>
      <c r="F52" s="132"/>
      <c r="G52" s="132"/>
      <c r="H52" s="132"/>
      <c r="I52" s="132"/>
      <c r="J52" s="132"/>
      <c r="K52" s="132"/>
      <c r="L52" s="132"/>
      <c r="M52" s="136"/>
      <c r="N52" s="119">
        <f t="shared" si="0"/>
        <v>0</v>
      </c>
    </row>
    <row r="53" spans="1:20" x14ac:dyDescent="0.15">
      <c r="A53" s="107"/>
      <c r="B53" s="9" t="s">
        <v>51</v>
      </c>
      <c r="C53" s="131"/>
      <c r="D53" s="132"/>
      <c r="E53" s="132"/>
      <c r="F53" s="132"/>
      <c r="G53" s="132"/>
      <c r="H53" s="132"/>
      <c r="I53" s="132"/>
      <c r="J53" s="132"/>
      <c r="K53" s="132"/>
      <c r="L53" s="132"/>
      <c r="M53" s="136"/>
      <c r="N53" s="119">
        <f t="shared" si="0"/>
        <v>0</v>
      </c>
    </row>
    <row r="54" spans="1:20" x14ac:dyDescent="0.15">
      <c r="A54" s="107"/>
      <c r="B54" s="9" t="s">
        <v>52</v>
      </c>
      <c r="C54" s="131"/>
      <c r="D54" s="132"/>
      <c r="E54" s="132"/>
      <c r="F54" s="132"/>
      <c r="G54" s="132"/>
      <c r="H54" s="132"/>
      <c r="I54" s="132"/>
      <c r="J54" s="132"/>
      <c r="K54" s="132"/>
      <c r="L54" s="132"/>
      <c r="M54" s="136"/>
      <c r="N54" s="119">
        <f t="shared" si="0"/>
        <v>0</v>
      </c>
    </row>
    <row r="55" spans="1:20" ht="15" thickBot="1" x14ac:dyDescent="0.2">
      <c r="A55" s="108"/>
      <c r="B55" s="35"/>
      <c r="C55" s="140"/>
      <c r="D55" s="141"/>
      <c r="E55" s="141"/>
      <c r="F55" s="141"/>
      <c r="G55" s="141"/>
      <c r="H55" s="141"/>
      <c r="I55" s="141"/>
      <c r="J55" s="141"/>
      <c r="K55" s="141"/>
      <c r="L55" s="141"/>
      <c r="M55" s="142"/>
      <c r="N55" s="119">
        <f t="shared" si="0"/>
        <v>0</v>
      </c>
    </row>
    <row r="56" spans="1:20" s="36" customFormat="1" x14ac:dyDescent="0.15">
      <c r="A56" s="11"/>
      <c r="C56" s="37">
        <f>SUM(C7:C55)</f>
        <v>0</v>
      </c>
      <c r="D56" s="37">
        <f t="shared" ref="D56:M56" si="1">SUM(D7:D55)</f>
        <v>0</v>
      </c>
      <c r="E56" s="37">
        <f t="shared" si="1"/>
        <v>0</v>
      </c>
      <c r="F56" s="37">
        <f t="shared" si="1"/>
        <v>0</v>
      </c>
      <c r="G56" s="37">
        <f t="shared" si="1"/>
        <v>0</v>
      </c>
      <c r="H56" s="37">
        <f t="shared" si="1"/>
        <v>0</v>
      </c>
      <c r="I56" s="37">
        <f t="shared" si="1"/>
        <v>0</v>
      </c>
      <c r="J56" s="37">
        <f t="shared" si="1"/>
        <v>0</v>
      </c>
      <c r="K56" s="37">
        <f t="shared" si="1"/>
        <v>0</v>
      </c>
      <c r="L56" s="37">
        <f t="shared" si="1"/>
        <v>0</v>
      </c>
      <c r="M56" s="37">
        <f t="shared" si="1"/>
        <v>0</v>
      </c>
      <c r="N56" s="125">
        <f>SUM(N7:N55)</f>
        <v>0</v>
      </c>
      <c r="O56" s="39"/>
      <c r="P56" s="39"/>
      <c r="Q56" s="39"/>
      <c r="R56" s="39"/>
      <c r="S56" s="39"/>
    </row>
    <row r="57" spans="1:20" s="36" customFormat="1" x14ac:dyDescent="0.15">
      <c r="A57" s="11"/>
      <c r="B57" s="27" t="s">
        <v>55</v>
      </c>
      <c r="C57" s="40">
        <v>37</v>
      </c>
      <c r="D57" s="40">
        <v>51</v>
      </c>
      <c r="E57" s="40">
        <v>62</v>
      </c>
      <c r="F57" s="40">
        <v>74</v>
      </c>
      <c r="G57" s="40">
        <v>86</v>
      </c>
      <c r="H57" s="40">
        <v>106</v>
      </c>
      <c r="I57" s="40">
        <v>127</v>
      </c>
      <c r="J57" s="40">
        <v>142</v>
      </c>
      <c r="K57" s="40">
        <v>190</v>
      </c>
      <c r="L57" s="40">
        <v>264</v>
      </c>
      <c r="M57" s="40"/>
      <c r="N57" s="120"/>
      <c r="O57" s="39"/>
      <c r="P57" s="39"/>
      <c r="Q57" s="39"/>
      <c r="R57" s="39"/>
      <c r="S57" s="39"/>
    </row>
    <row r="58" spans="1:20" s="36" customFormat="1" x14ac:dyDescent="0.15">
      <c r="A58" s="11"/>
      <c r="B58" s="27" t="s">
        <v>57</v>
      </c>
      <c r="C58" s="40">
        <f>0.19*$N58</f>
        <v>7.6</v>
      </c>
      <c r="D58" s="40">
        <f>0.22*$N58</f>
        <v>8.8000000000000007</v>
      </c>
      <c r="E58" s="40">
        <f>0.25*$N58</f>
        <v>10</v>
      </c>
      <c r="F58" s="40">
        <f>0.29*$N58</f>
        <v>11.6</v>
      </c>
      <c r="G58" s="40">
        <f>0.32*$N58</f>
        <v>12.8</v>
      </c>
      <c r="H58" s="40">
        <f>0.37*$N58</f>
        <v>14.8</v>
      </c>
      <c r="I58" s="40">
        <f>0.44*$N58</f>
        <v>17.600000000000001</v>
      </c>
      <c r="J58" s="40">
        <f>0.5*$N58</f>
        <v>20</v>
      </c>
      <c r="K58" s="40">
        <f>0.61*$N58</f>
        <v>24.4</v>
      </c>
      <c r="L58" s="40">
        <f>0.83*$N58</f>
        <v>33.199999999999996</v>
      </c>
      <c r="M58" s="40">
        <f>1.07*$N58</f>
        <v>42.800000000000004</v>
      </c>
      <c r="N58" s="120">
        <v>40</v>
      </c>
      <c r="O58" s="39"/>
      <c r="P58" s="39"/>
      <c r="Q58" s="39"/>
      <c r="R58" s="39"/>
      <c r="S58" s="39"/>
    </row>
    <row r="59" spans="1:20" s="36" customFormat="1" x14ac:dyDescent="0.15">
      <c r="A59" s="11"/>
      <c r="B59" s="27" t="s">
        <v>56</v>
      </c>
      <c r="C59" s="40">
        <f>0.19*$N59</f>
        <v>10.45</v>
      </c>
      <c r="D59" s="40">
        <f>0.22*$N59</f>
        <v>12.1</v>
      </c>
      <c r="E59" s="40">
        <f>0.25*$N59</f>
        <v>13.75</v>
      </c>
      <c r="F59" s="40">
        <f>0.29*$N59</f>
        <v>15.95</v>
      </c>
      <c r="G59" s="40">
        <f>0.32*$N59</f>
        <v>17.600000000000001</v>
      </c>
      <c r="H59" s="40">
        <f>0.37*$N59</f>
        <v>20.350000000000001</v>
      </c>
      <c r="I59" s="40">
        <f>0.44*$N59</f>
        <v>24.2</v>
      </c>
      <c r="J59" s="40">
        <f>0.5*$N59</f>
        <v>27.5</v>
      </c>
      <c r="K59" s="40">
        <f>0.61*$N59</f>
        <v>33.549999999999997</v>
      </c>
      <c r="L59" s="40">
        <f>0.83*$N59</f>
        <v>45.65</v>
      </c>
      <c r="M59" s="40">
        <f>1.07*$N59</f>
        <v>58.85</v>
      </c>
      <c r="N59" s="120">
        <v>55</v>
      </c>
      <c r="O59" s="39"/>
      <c r="P59" s="39"/>
      <c r="Q59" s="39"/>
      <c r="R59" s="39"/>
      <c r="S59" s="39"/>
    </row>
    <row r="60" spans="1:20" s="36" customFormat="1" ht="15" thickBot="1" x14ac:dyDescent="0.2">
      <c r="A60" s="11"/>
      <c r="C60" s="37"/>
      <c r="D60" s="37"/>
      <c r="E60" s="41"/>
      <c r="F60" s="41"/>
      <c r="G60" s="41"/>
      <c r="H60" s="41"/>
      <c r="I60" s="41"/>
      <c r="J60" s="41"/>
      <c r="K60" s="39"/>
      <c r="L60" s="39"/>
      <c r="M60" s="39"/>
      <c r="N60" s="121"/>
      <c r="O60" s="39"/>
      <c r="P60" s="39"/>
      <c r="Q60" s="39"/>
      <c r="R60" s="39"/>
      <c r="S60" s="39"/>
    </row>
    <row r="61" spans="1:20" s="36" customFormat="1" ht="27" thickBot="1" x14ac:dyDescent="0.2">
      <c r="A61" s="11"/>
      <c r="C61" s="24" t="s">
        <v>7</v>
      </c>
      <c r="D61" s="25" t="s">
        <v>8</v>
      </c>
      <c r="E61" s="25" t="s">
        <v>59</v>
      </c>
      <c r="F61" s="26" t="s">
        <v>9</v>
      </c>
      <c r="G61" s="41"/>
      <c r="H61" s="41"/>
      <c r="I61" s="41"/>
      <c r="J61" s="41"/>
      <c r="K61" s="41"/>
      <c r="L61" s="41"/>
      <c r="M61" s="41"/>
      <c r="N61" s="122"/>
      <c r="O61" s="12"/>
      <c r="P61" s="39"/>
      <c r="Q61" s="39"/>
      <c r="R61" s="39"/>
      <c r="S61" s="39"/>
      <c r="T61" s="39"/>
    </row>
    <row r="62" spans="1:20" ht="15" thickBot="1" x14ac:dyDescent="0.2">
      <c r="A62" s="109" t="s">
        <v>10</v>
      </c>
      <c r="B62" s="13" t="s">
        <v>11</v>
      </c>
      <c r="C62" s="148"/>
      <c r="D62" s="149"/>
      <c r="E62" s="150"/>
      <c r="F62" s="42">
        <f t="shared" ref="F62:F70" si="2">C62*D62</f>
        <v>0</v>
      </c>
      <c r="G62" s="43"/>
      <c r="H62" s="43"/>
      <c r="I62" s="43"/>
      <c r="J62" s="43"/>
      <c r="K62" s="43"/>
      <c r="L62" s="43"/>
      <c r="M62" s="43"/>
      <c r="N62" s="123"/>
      <c r="O62" s="12"/>
      <c r="P62" s="44"/>
      <c r="Q62" s="44"/>
      <c r="R62" s="44"/>
      <c r="S62" s="44"/>
      <c r="T62" s="44"/>
    </row>
    <row r="63" spans="1:20" ht="18" thickTop="1" thickBot="1" x14ac:dyDescent="0.25">
      <c r="A63" s="110"/>
      <c r="B63" s="15" t="s">
        <v>12</v>
      </c>
      <c r="C63" s="148"/>
      <c r="D63" s="149"/>
      <c r="E63" s="150"/>
      <c r="F63" s="45">
        <f t="shared" si="2"/>
        <v>0</v>
      </c>
      <c r="G63" s="43"/>
      <c r="H63" s="46"/>
      <c r="I63" s="47"/>
      <c r="J63" s="47"/>
      <c r="K63" s="28" t="s">
        <v>58</v>
      </c>
      <c r="L63" s="67">
        <f>C56*C58+D56*D58+E56*E58+F56*F58+G56*G58+H56*H58+I56*I58+J56*J58+K56*K58+L56*L58+M56*M58</f>
        <v>0</v>
      </c>
      <c r="M63" s="68"/>
      <c r="N63" s="124">
        <f>L63-(C56*C58)+E73</f>
        <v>0</v>
      </c>
      <c r="O63" s="29">
        <f>N63/(4180*(65-50))</f>
        <v>0</v>
      </c>
      <c r="Q63" s="44"/>
      <c r="R63" s="44"/>
      <c r="S63" s="44"/>
      <c r="T63" s="44"/>
    </row>
    <row r="64" spans="1:20" ht="18" thickTop="1" thickBot="1" x14ac:dyDescent="0.25">
      <c r="A64" s="110"/>
      <c r="B64" s="16" t="s">
        <v>13</v>
      </c>
      <c r="C64" s="143"/>
      <c r="D64" s="146"/>
      <c r="E64" s="147"/>
      <c r="F64" s="45">
        <f t="shared" si="2"/>
        <v>0</v>
      </c>
      <c r="G64" s="43"/>
      <c r="H64" s="48"/>
      <c r="I64" s="49"/>
      <c r="J64" s="49"/>
      <c r="K64" s="17" t="s">
        <v>17</v>
      </c>
      <c r="L64" s="69">
        <f>F73</f>
        <v>0</v>
      </c>
      <c r="M64" s="70"/>
      <c r="N64" s="123"/>
      <c r="O64" s="50" t="s">
        <v>110</v>
      </c>
      <c r="P64" s="44"/>
      <c r="Q64" s="44"/>
      <c r="R64" s="44"/>
      <c r="S64" s="44"/>
      <c r="T64" s="44"/>
    </row>
    <row r="65" spans="1:20" ht="15" thickTop="1" x14ac:dyDescent="0.15">
      <c r="A65" s="110"/>
      <c r="B65" s="15" t="s">
        <v>14</v>
      </c>
      <c r="C65" s="148"/>
      <c r="D65" s="149"/>
      <c r="E65" s="150"/>
      <c r="F65" s="45">
        <f t="shared" si="2"/>
        <v>0</v>
      </c>
      <c r="G65" s="43"/>
      <c r="H65" s="43"/>
      <c r="I65" s="43"/>
      <c r="J65" s="43"/>
      <c r="K65" s="43"/>
      <c r="L65" s="43"/>
      <c r="M65" s="43"/>
      <c r="N65" s="123"/>
      <c r="O65" s="12"/>
      <c r="P65" s="44"/>
      <c r="Q65" s="44"/>
      <c r="R65" s="44"/>
      <c r="S65" s="44"/>
      <c r="T65" s="44"/>
    </row>
    <row r="66" spans="1:20" x14ac:dyDescent="0.15">
      <c r="A66" s="110"/>
      <c r="B66" s="16" t="s">
        <v>15</v>
      </c>
      <c r="C66" s="151"/>
      <c r="D66" s="146"/>
      <c r="E66" s="147"/>
      <c r="F66" s="45">
        <f t="shared" si="2"/>
        <v>0</v>
      </c>
      <c r="G66" s="43"/>
      <c r="H66" s="43"/>
      <c r="K66" s="51" t="s">
        <v>29</v>
      </c>
      <c r="L66" s="52">
        <v>80</v>
      </c>
      <c r="M66" s="53">
        <f>VLOOKUP(L66,'Water Properties'!A5:C16,3)</f>
        <v>971.8</v>
      </c>
      <c r="N66" s="123"/>
      <c r="O66" s="14"/>
      <c r="P66" s="44"/>
      <c r="Q66" s="44"/>
      <c r="R66" s="44"/>
      <c r="S66" s="44"/>
      <c r="T66" s="44"/>
    </row>
    <row r="67" spans="1:20" x14ac:dyDescent="0.15">
      <c r="A67" s="110"/>
      <c r="B67" s="16" t="s">
        <v>16</v>
      </c>
      <c r="C67" s="151"/>
      <c r="D67" s="146"/>
      <c r="E67" s="147"/>
      <c r="F67" s="45">
        <f t="shared" si="2"/>
        <v>0</v>
      </c>
      <c r="G67" s="43"/>
      <c r="K67" s="51" t="s">
        <v>30</v>
      </c>
      <c r="L67" s="71">
        <f>((1000/M66)-1)*L64</f>
        <v>0</v>
      </c>
      <c r="M67" s="71"/>
      <c r="N67" s="123"/>
      <c r="O67" s="14"/>
      <c r="P67" s="44"/>
      <c r="Q67" s="44"/>
      <c r="R67" s="44"/>
      <c r="S67" s="44"/>
      <c r="T67" s="44"/>
    </row>
    <row r="68" spans="1:20" x14ac:dyDescent="0.15">
      <c r="A68" s="110"/>
      <c r="B68" s="16" t="s">
        <v>18</v>
      </c>
      <c r="C68" s="148"/>
      <c r="D68" s="149"/>
      <c r="E68" s="150"/>
      <c r="F68" s="45" t="s">
        <v>66</v>
      </c>
      <c r="G68" s="43"/>
      <c r="H68" s="41"/>
      <c r="I68" s="41"/>
      <c r="J68" s="41"/>
      <c r="K68" s="51" t="s">
        <v>31</v>
      </c>
      <c r="L68" s="54">
        <v>0.1</v>
      </c>
      <c r="M68" s="55"/>
      <c r="N68" s="123"/>
      <c r="O68" s="14"/>
      <c r="P68" s="44"/>
      <c r="Q68" s="44"/>
      <c r="R68" s="44"/>
      <c r="S68" s="44"/>
      <c r="T68" s="44"/>
    </row>
    <row r="69" spans="1:20" x14ac:dyDescent="0.15">
      <c r="A69" s="110"/>
      <c r="B69" s="16" t="s">
        <v>20</v>
      </c>
      <c r="C69" s="148"/>
      <c r="D69" s="149"/>
      <c r="E69" s="150"/>
      <c r="F69" s="45">
        <f t="shared" si="2"/>
        <v>0</v>
      </c>
      <c r="G69" s="43"/>
      <c r="H69" s="41"/>
      <c r="I69" s="41"/>
      <c r="J69" s="41"/>
      <c r="K69" s="51" t="s">
        <v>32</v>
      </c>
      <c r="L69" s="72">
        <f>L67/L68</f>
        <v>0</v>
      </c>
      <c r="M69" s="72"/>
      <c r="N69" s="123"/>
      <c r="O69" s="14"/>
      <c r="P69" s="44"/>
      <c r="Q69" s="44"/>
      <c r="R69" s="44"/>
      <c r="S69" s="44"/>
      <c r="T69" s="44"/>
    </row>
    <row r="70" spans="1:20" x14ac:dyDescent="0.15">
      <c r="A70" s="110"/>
      <c r="B70" s="15" t="s">
        <v>19</v>
      </c>
      <c r="C70" s="148"/>
      <c r="D70" s="149"/>
      <c r="E70" s="150"/>
      <c r="F70" s="45">
        <f t="shared" si="2"/>
        <v>0</v>
      </c>
      <c r="G70" s="43"/>
      <c r="H70" s="43"/>
      <c r="I70" s="43"/>
      <c r="J70" s="43"/>
      <c r="K70" s="51"/>
      <c r="L70" s="43" t="str">
        <f>IF(L69&gt;900,"MULTIPLE VESSELS RESQUIRED","")</f>
        <v/>
      </c>
      <c r="M70" s="43"/>
      <c r="N70" s="123"/>
      <c r="O70" s="14"/>
      <c r="P70" s="44"/>
      <c r="Q70" s="44"/>
      <c r="R70" s="44"/>
      <c r="S70" s="44"/>
      <c r="T70" s="44"/>
    </row>
    <row r="71" spans="1:20" x14ac:dyDescent="0.15">
      <c r="A71" s="110"/>
      <c r="B71" s="15"/>
      <c r="C71" s="148"/>
      <c r="D71" s="149"/>
      <c r="E71" s="150"/>
      <c r="F71" s="45">
        <f>C71*D71</f>
        <v>0</v>
      </c>
      <c r="G71" s="43"/>
      <c r="H71" s="43"/>
      <c r="I71" s="43"/>
      <c r="J71" s="43"/>
      <c r="K71" s="51"/>
      <c r="L71" s="43"/>
      <c r="M71" s="43"/>
      <c r="N71" s="123"/>
      <c r="O71" s="14"/>
      <c r="P71" s="44"/>
      <c r="Q71" s="44"/>
      <c r="R71" s="44"/>
      <c r="S71" s="44"/>
      <c r="T71" s="44"/>
    </row>
    <row r="72" spans="1:20" ht="15" thickBot="1" x14ac:dyDescent="0.2">
      <c r="A72" s="111"/>
      <c r="B72" s="56" t="s">
        <v>60</v>
      </c>
      <c r="C72" s="152"/>
      <c r="D72" s="153"/>
      <c r="E72" s="154"/>
      <c r="F72" s="57">
        <f>N56</f>
        <v>0</v>
      </c>
      <c r="G72" s="58" t="s">
        <v>61</v>
      </c>
      <c r="H72" s="43"/>
      <c r="I72" s="43"/>
      <c r="J72" s="43"/>
      <c r="K72" s="43"/>
      <c r="L72" s="18"/>
      <c r="M72" s="43"/>
      <c r="N72" s="123"/>
      <c r="O72" s="14"/>
      <c r="P72" s="44"/>
      <c r="Q72" s="44"/>
      <c r="R72" s="44"/>
      <c r="S72" s="44"/>
      <c r="T72" s="44"/>
    </row>
    <row r="73" spans="1:20" x14ac:dyDescent="0.15">
      <c r="E73" s="59">
        <f>SUM(E62:E72)</f>
        <v>0</v>
      </c>
      <c r="F73" s="38">
        <f>SUM(F62:F72)</f>
        <v>0</v>
      </c>
      <c r="G73" s="43"/>
      <c r="H73" s="43"/>
      <c r="I73" s="43"/>
      <c r="J73" s="43"/>
      <c r="K73" s="43"/>
      <c r="L73" s="43"/>
      <c r="M73" s="43"/>
      <c r="N73" s="123"/>
      <c r="O73" s="14"/>
      <c r="P73" s="44"/>
      <c r="Q73" s="44"/>
      <c r="R73" s="44"/>
      <c r="S73" s="44"/>
      <c r="T73" s="44"/>
    </row>
    <row r="74" spans="1:20" x14ac:dyDescent="0.15">
      <c r="E74" s="43"/>
      <c r="F74" s="43"/>
      <c r="G74" s="43"/>
      <c r="H74" s="43"/>
      <c r="I74" s="43"/>
      <c r="J74" s="71" t="s">
        <v>111</v>
      </c>
      <c r="K74" s="43"/>
      <c r="L74" s="43"/>
      <c r="M74" s="43"/>
      <c r="N74" s="119"/>
      <c r="O74" s="44"/>
      <c r="P74" s="44"/>
      <c r="Q74" s="44"/>
      <c r="R74" s="44"/>
      <c r="S74" s="44"/>
    </row>
    <row r="75" spans="1:20" x14ac:dyDescent="0.15">
      <c r="E75" s="43"/>
      <c r="F75" s="43"/>
      <c r="G75" s="43"/>
      <c r="H75" s="43"/>
      <c r="I75" s="43"/>
      <c r="J75" s="101"/>
      <c r="K75" s="102" t="s">
        <v>90</v>
      </c>
      <c r="L75" s="103" t="str">
        <f>IF($L$69&lt;0.1,"",VLOOKUP($L$69,Zilmet!$B$27:$G$37,3))</f>
        <v/>
      </c>
      <c r="M75" s="101"/>
      <c r="N75" s="119"/>
      <c r="O75" s="44"/>
      <c r="P75" s="44"/>
      <c r="Q75" s="44"/>
      <c r="R75" s="44"/>
      <c r="S75" s="44"/>
    </row>
    <row r="76" spans="1:20" x14ac:dyDescent="0.15">
      <c r="E76" s="43"/>
      <c r="F76" s="43"/>
      <c r="G76" s="43"/>
      <c r="H76" s="43"/>
      <c r="I76" s="43"/>
      <c r="J76" s="101"/>
      <c r="K76" s="102" t="s">
        <v>92</v>
      </c>
      <c r="L76" s="104" t="str">
        <f>IF($L$69&lt;0.1,"",VLOOKUP(L75,Zilmet!$D:$G,2,FALSE))</f>
        <v/>
      </c>
      <c r="M76" s="101"/>
      <c r="N76" s="119"/>
      <c r="O76" s="44"/>
      <c r="P76" s="44"/>
      <c r="Q76" s="44"/>
      <c r="R76" s="44"/>
      <c r="S76" s="44"/>
    </row>
    <row r="77" spans="1:20" x14ac:dyDescent="0.15">
      <c r="E77" s="43"/>
      <c r="F77" s="43"/>
      <c r="G77" s="43"/>
      <c r="H77" s="43"/>
      <c r="I77" s="43"/>
      <c r="J77" s="101"/>
      <c r="K77" s="102" t="s">
        <v>93</v>
      </c>
      <c r="L77" s="104" t="str">
        <f>IF($L$69&lt;0.1,"",VLOOKUP(L75,Zilmet!$D:$G,3,FALSE))</f>
        <v/>
      </c>
      <c r="M77" s="101"/>
      <c r="N77" s="119"/>
      <c r="O77" s="44"/>
      <c r="P77" s="44"/>
      <c r="Q77" s="44"/>
      <c r="R77" s="44"/>
      <c r="S77" s="44"/>
    </row>
    <row r="78" spans="1:20" x14ac:dyDescent="0.15">
      <c r="E78" s="43"/>
      <c r="F78" s="43"/>
      <c r="G78" s="43"/>
      <c r="H78" s="43"/>
      <c r="I78" s="43"/>
      <c r="J78" s="101"/>
      <c r="K78" s="102" t="s">
        <v>91</v>
      </c>
      <c r="L78" s="104" t="str">
        <f>IF($L$69&lt;0.1,"",VLOOKUP(L75,Zilmet!$D:$G,4,FALSE))</f>
        <v/>
      </c>
      <c r="M78" s="101"/>
      <c r="N78" s="119"/>
      <c r="O78" s="44"/>
      <c r="P78" s="44"/>
      <c r="Q78" s="44"/>
      <c r="R78" s="44"/>
      <c r="S78" s="44"/>
    </row>
    <row r="79" spans="1:20" x14ac:dyDescent="0.15">
      <c r="E79" s="43"/>
      <c r="F79" s="43"/>
      <c r="G79" s="43"/>
      <c r="H79" s="43"/>
      <c r="I79" s="43"/>
      <c r="J79" s="101"/>
      <c r="K79" s="102"/>
      <c r="L79" s="105"/>
      <c r="M79" s="101"/>
      <c r="N79" s="119"/>
      <c r="O79" s="44"/>
      <c r="P79" s="44"/>
      <c r="Q79" s="44"/>
      <c r="R79" s="44"/>
      <c r="S79" s="44"/>
    </row>
    <row r="80" spans="1:20" x14ac:dyDescent="0.15">
      <c r="E80" s="43"/>
      <c r="F80" s="43"/>
      <c r="G80" s="43"/>
      <c r="H80" s="43"/>
      <c r="I80" s="43"/>
      <c r="J80" s="101"/>
      <c r="K80" s="102"/>
      <c r="L80" s="105"/>
      <c r="M80" s="101"/>
      <c r="N80" s="119"/>
      <c r="O80" s="44"/>
      <c r="P80" s="44"/>
      <c r="Q80" s="44"/>
      <c r="R80" s="44"/>
      <c r="S80" s="44"/>
    </row>
    <row r="81" spans="5:19" x14ac:dyDescent="0.15">
      <c r="E81" s="43"/>
      <c r="F81" s="43"/>
      <c r="G81" s="43"/>
      <c r="H81" s="43"/>
      <c r="I81" s="43"/>
      <c r="J81" s="101"/>
      <c r="K81" s="102"/>
      <c r="L81" s="105"/>
      <c r="M81" s="101"/>
      <c r="N81" s="119"/>
      <c r="O81" s="44"/>
      <c r="P81" s="44"/>
      <c r="Q81" s="44"/>
      <c r="R81" s="44"/>
      <c r="S81" s="44"/>
    </row>
    <row r="82" spans="5:19" x14ac:dyDescent="0.15">
      <c r="E82" s="43"/>
      <c r="F82" s="43"/>
      <c r="G82" s="43"/>
      <c r="H82" s="43"/>
      <c r="I82" s="43"/>
      <c r="J82" s="101"/>
      <c r="K82" s="102"/>
      <c r="L82" s="105"/>
      <c r="M82" s="101"/>
      <c r="N82" s="119"/>
      <c r="O82" s="44"/>
      <c r="P82" s="44"/>
      <c r="Q82" s="44"/>
      <c r="R82" s="44"/>
      <c r="S82" s="44"/>
    </row>
    <row r="83" spans="5:19" x14ac:dyDescent="0.15">
      <c r="E83" s="43"/>
      <c r="F83" s="43"/>
      <c r="G83" s="43"/>
      <c r="H83" s="43"/>
      <c r="I83" s="43"/>
      <c r="J83" s="101"/>
      <c r="K83" s="102"/>
      <c r="L83" s="105"/>
      <c r="M83" s="101"/>
      <c r="N83" s="119"/>
      <c r="O83" s="44"/>
      <c r="P83" s="44"/>
      <c r="Q83" s="44"/>
      <c r="R83" s="44"/>
      <c r="S83" s="44"/>
    </row>
    <row r="84" spans="5:19" x14ac:dyDescent="0.15">
      <c r="E84" s="43"/>
      <c r="F84" s="43"/>
      <c r="G84" s="43"/>
      <c r="H84" s="43"/>
      <c r="I84" s="43"/>
      <c r="J84" s="43"/>
      <c r="K84" s="43"/>
      <c r="L84" s="43"/>
      <c r="M84" s="43"/>
      <c r="N84" s="119"/>
      <c r="O84" s="44"/>
      <c r="P84" s="44"/>
      <c r="Q84" s="44"/>
      <c r="R84" s="44"/>
      <c r="S84" s="44"/>
    </row>
    <row r="85" spans="5:19" x14ac:dyDescent="0.15">
      <c r="E85" s="43"/>
      <c r="F85" s="43"/>
      <c r="G85" s="43"/>
      <c r="H85" s="43"/>
      <c r="I85" s="43"/>
      <c r="J85" s="43"/>
      <c r="K85" s="43"/>
      <c r="L85" s="43"/>
      <c r="M85" s="43"/>
      <c r="N85" s="119"/>
      <c r="O85" s="44"/>
      <c r="P85" s="44"/>
      <c r="Q85" s="44"/>
      <c r="R85" s="44"/>
      <c r="S85" s="44"/>
    </row>
    <row r="86" spans="5:19" x14ac:dyDescent="0.15">
      <c r="E86" s="43"/>
      <c r="F86" s="43"/>
      <c r="G86" s="43"/>
      <c r="H86" s="43"/>
      <c r="I86" s="43"/>
      <c r="J86" s="43"/>
      <c r="K86" s="43"/>
      <c r="L86" s="43"/>
      <c r="M86" s="43"/>
      <c r="N86" s="119"/>
      <c r="O86" s="44"/>
      <c r="P86" s="44"/>
      <c r="Q86" s="44"/>
      <c r="R86" s="44"/>
      <c r="S86" s="44"/>
    </row>
    <row r="87" spans="5:19" x14ac:dyDescent="0.15">
      <c r="E87" s="43"/>
      <c r="F87" s="43"/>
      <c r="G87" s="43"/>
      <c r="H87" s="43"/>
      <c r="I87" s="43"/>
      <c r="J87" s="43"/>
      <c r="K87" s="43"/>
      <c r="L87" s="43"/>
      <c r="M87" s="43"/>
      <c r="N87" s="119"/>
      <c r="O87" s="44"/>
      <c r="P87" s="44"/>
      <c r="Q87" s="44"/>
      <c r="R87" s="44"/>
      <c r="S87" s="44"/>
    </row>
  </sheetData>
  <sheetProtection password="C6C0" sheet="1" objects="1" scenarios="1" selectLockedCells="1"/>
  <customSheetViews>
    <customSheetView guid="{B4144372-2642-BD44-BF72-EF8F4933D1AE}" scale="90" showPageBreaks="1" showGridLines="0" fitToPage="1" topLeftCell="A5">
      <pane ySplit="1.3076923076923077" topLeftCell="A3" activePane="bottomLeft"/>
      <selection pane="bottomLeft" activeCell="I35" sqref="I35"/>
      <pageMargins left="0.71" right="0.71" top="0.75000000000000011" bottom="0.75000000000000011" header="0.31" footer="0.31"/>
      <pageSetup paperSize="9" scale="37" orientation="landscape" horizontalDpi="1200" verticalDpi="1200" r:id="rId1"/>
      <headerFooter>
        <oddFooter>&amp;L&amp;"Calibri,Regular"&amp;K000000&amp;D&amp;C&amp;"Calibri,Regular"&amp;K000000Copyright www.tsaservices.co.uk
Obtain written permission before use&amp;R&amp;"Calibri,Regular"&amp;K000000&amp;F_x000D_&amp;A</oddFooter>
      </headerFooter>
    </customSheetView>
  </customSheetViews>
  <mergeCells count="2">
    <mergeCell ref="A7:A55"/>
    <mergeCell ref="A62:A72"/>
  </mergeCells>
  <phoneticPr fontId="31" type="noConversion"/>
  <conditionalFormatting sqref="C7:M55">
    <cfRule type="cellIs" dxfId="7" priority="4" operator="notEqual">
      <formula>""</formula>
    </cfRule>
  </conditionalFormatting>
  <conditionalFormatting sqref="C62:E63">
    <cfRule type="cellIs" dxfId="6" priority="3" operator="notEqual">
      <formula>""</formula>
    </cfRule>
  </conditionalFormatting>
  <conditionalFormatting sqref="C65:E65">
    <cfRule type="cellIs" dxfId="5" priority="2" operator="notEqual">
      <formula>""</formula>
    </cfRule>
  </conditionalFormatting>
  <conditionalFormatting sqref="C68:E71">
    <cfRule type="cellIs" dxfId="4" priority="1" operator="notEqual">
      <formula>""</formula>
    </cfRule>
  </conditionalFormatting>
  <pageMargins left="0.71" right="0.71" top="0.75000000000000011" bottom="0.75000000000000011" header="0.31" footer="0.31"/>
  <pageSetup paperSize="9" scale="37" orientation="landscape" horizontalDpi="1200" verticalDpi="1200" r:id="rId2"/>
  <headerFooter>
    <oddFooter>&amp;L&amp;"Calibri,Regular"&amp;K000000&amp;D&amp;C&amp;"Calibri,Regular"&amp;K000000Copyright www.tsaservices.co.uk
Obtain written permission before use&amp;R&amp;"Calibri,Regular"&amp;K000000&amp;F_x000D_&amp;A</oddFooter>
  </headerFooter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T87"/>
  <sheetViews>
    <sheetView showGridLines="0" topLeftCell="A5" zoomScale="90" zoomScaleNormal="90" zoomScalePageLayoutView="90" workbookViewId="0">
      <pane ySplit="720" topLeftCell="A12" activePane="bottomLeft"/>
      <selection activeCell="A5" sqref="A1:XFD1048576"/>
      <selection pane="bottomLeft" activeCell="E63" sqref="E63"/>
    </sheetView>
  </sheetViews>
  <sheetFormatPr baseColWidth="10" defaultColWidth="8.83203125" defaultRowHeight="14" x14ac:dyDescent="0.15"/>
  <cols>
    <col min="1" max="1" width="4" style="30" customWidth="1"/>
    <col min="2" max="2" width="19.83203125" style="30" customWidth="1"/>
    <col min="3" max="3" width="8" style="32" customWidth="1"/>
    <col min="4" max="4" width="10" style="32" customWidth="1"/>
    <col min="5" max="5" width="9.33203125" style="32" customWidth="1"/>
    <col min="6" max="6" width="12.5" style="32" customWidth="1"/>
    <col min="7" max="7" width="8" style="32" customWidth="1"/>
    <col min="8" max="11" width="9.5" style="32" customWidth="1"/>
    <col min="12" max="12" width="16.1640625" style="32" customWidth="1"/>
    <col min="13" max="13" width="9.5" style="32" customWidth="1"/>
    <col min="14" max="14" width="11.5" style="115" customWidth="1"/>
    <col min="15" max="16384" width="8.83203125" style="30"/>
  </cols>
  <sheetData>
    <row r="2" spans="1:14" x14ac:dyDescent="0.15">
      <c r="B2" s="114" t="s">
        <v>0</v>
      </c>
      <c r="C2" s="94" t="s">
        <v>107</v>
      </c>
      <c r="D2" s="95"/>
      <c r="E2" s="95"/>
      <c r="F2" s="95"/>
    </row>
    <row r="3" spans="1:14" x14ac:dyDescent="0.15">
      <c r="B3" s="1" t="s">
        <v>1</v>
      </c>
      <c r="C3" s="94" t="s">
        <v>105</v>
      </c>
      <c r="D3" s="95"/>
      <c r="E3" s="95"/>
      <c r="F3" s="95"/>
    </row>
    <row r="4" spans="1:14" s="3" customFormat="1" ht="16" x14ac:dyDescent="0.2">
      <c r="B4" s="3" t="s">
        <v>2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16"/>
    </row>
    <row r="5" spans="1:14" s="5" customFormat="1" ht="13" thickBot="1" x14ac:dyDescent="0.2">
      <c r="C5" s="6">
        <v>0.20499999999999999</v>
      </c>
      <c r="D5" s="6">
        <v>0.36699999999999999</v>
      </c>
      <c r="E5" s="6">
        <v>0.58599999999999997</v>
      </c>
      <c r="F5" s="6">
        <v>1.016</v>
      </c>
      <c r="G5" s="6">
        <v>1.3759999999999999</v>
      </c>
      <c r="H5" s="6">
        <v>2.2050000000000001</v>
      </c>
      <c r="I5" s="6">
        <v>3.7</v>
      </c>
      <c r="J5" s="6">
        <v>5.1150000000000002</v>
      </c>
      <c r="K5" s="6">
        <v>8.68</v>
      </c>
      <c r="L5" s="6">
        <v>18.95</v>
      </c>
      <c r="M5" s="6">
        <v>34.42</v>
      </c>
      <c r="N5" s="117"/>
    </row>
    <row r="6" spans="1:14" s="7" customFormat="1" thickBot="1" x14ac:dyDescent="0.2">
      <c r="B6" s="8" t="s">
        <v>3</v>
      </c>
      <c r="C6" s="90">
        <v>15</v>
      </c>
      <c r="D6" s="91">
        <v>20</v>
      </c>
      <c r="E6" s="91">
        <v>25</v>
      </c>
      <c r="F6" s="91">
        <v>32</v>
      </c>
      <c r="G6" s="91">
        <v>40</v>
      </c>
      <c r="H6" s="91">
        <v>50</v>
      </c>
      <c r="I6" s="91">
        <v>65</v>
      </c>
      <c r="J6" s="91">
        <v>80</v>
      </c>
      <c r="K6" s="91">
        <v>100</v>
      </c>
      <c r="L6" s="91">
        <v>150</v>
      </c>
      <c r="M6" s="92">
        <v>200</v>
      </c>
      <c r="N6" s="118"/>
    </row>
    <row r="7" spans="1:14" x14ac:dyDescent="0.15">
      <c r="A7" s="106" t="s">
        <v>4</v>
      </c>
      <c r="B7" s="33" t="s">
        <v>5</v>
      </c>
      <c r="C7" s="126"/>
      <c r="D7" s="127"/>
      <c r="E7" s="127"/>
      <c r="F7" s="127"/>
      <c r="G7" s="128"/>
      <c r="H7" s="128"/>
      <c r="I7" s="128"/>
      <c r="J7" s="128"/>
      <c r="K7" s="128"/>
      <c r="L7" s="129"/>
      <c r="M7" s="130"/>
      <c r="N7" s="119">
        <f>C7*C$5+D7*D$5+E7*E$5+F7*F$5+G7*G$5+H7*H$5+I7*I$5+J7*J$5+K7*K$5++L7*L$5+M7*M$5</f>
        <v>0</v>
      </c>
    </row>
    <row r="8" spans="1:14" x14ac:dyDescent="0.15">
      <c r="A8" s="107"/>
      <c r="B8" s="34" t="s">
        <v>21</v>
      </c>
      <c r="C8" s="131"/>
      <c r="D8" s="132"/>
      <c r="E8" s="132"/>
      <c r="F8" s="132"/>
      <c r="G8" s="128"/>
      <c r="H8" s="128"/>
      <c r="I8" s="128"/>
      <c r="J8" s="128"/>
      <c r="K8" s="128"/>
      <c r="L8" s="129"/>
      <c r="M8" s="130"/>
      <c r="N8" s="119">
        <f>C8*C$5+D8*D$5+E8*E$5+F8*F$5+G8*G$5+H8*H$5+I8*I$5+J8*J$5+K8*K$5++L8*L$5+M8*M$5</f>
        <v>0</v>
      </c>
    </row>
    <row r="9" spans="1:14" x14ac:dyDescent="0.15">
      <c r="A9" s="107"/>
      <c r="B9" s="34" t="s">
        <v>54</v>
      </c>
      <c r="C9" s="131"/>
      <c r="D9" s="132"/>
      <c r="E9" s="132"/>
      <c r="F9" s="132"/>
      <c r="G9" s="133"/>
      <c r="H9" s="133"/>
      <c r="I9" s="133"/>
      <c r="J9" s="133"/>
      <c r="K9" s="133"/>
      <c r="L9" s="134"/>
      <c r="M9" s="135"/>
      <c r="N9" s="119">
        <f>C9*C$5+D9*D$5+E9*E$5+F9*F$5+G9*G$5+H9*H$5+I9*I$5+J9*J$5+K9*K$5++L9*L$5+M9*M$5</f>
        <v>0</v>
      </c>
    </row>
    <row r="10" spans="1:14" x14ac:dyDescent="0.15">
      <c r="A10" s="107"/>
      <c r="B10" s="93" t="s">
        <v>21</v>
      </c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6"/>
      <c r="N10" s="119">
        <f>C10*C$5+D10*D$5+E10*E$5+F10*F$5+G10*G$5+H10*H$5+I10*I$5+J10*J$5+K10*K$5++L10*L$5+M10*M$5</f>
        <v>0</v>
      </c>
    </row>
    <row r="11" spans="1:14" x14ac:dyDescent="0.15">
      <c r="A11" s="107"/>
      <c r="B11" s="9" t="s">
        <v>6</v>
      </c>
      <c r="C11" s="131"/>
      <c r="D11" s="132"/>
      <c r="E11" s="132"/>
      <c r="F11" s="132"/>
      <c r="G11" s="133"/>
      <c r="H11" s="133"/>
      <c r="I11" s="133"/>
      <c r="J11" s="133"/>
      <c r="K11" s="133"/>
      <c r="L11" s="134"/>
      <c r="M11" s="135"/>
      <c r="N11" s="119">
        <f>C11*C$5+D11*D$5+E11*E$5+F11*F$5+G11*G$5+H11*H$5+I11*I$5+J11*J$5+K11*K$5++L11*L$5+M11*M$5</f>
        <v>0</v>
      </c>
    </row>
    <row r="12" spans="1:14" x14ac:dyDescent="0.15">
      <c r="A12" s="107"/>
      <c r="B12" s="9" t="s">
        <v>33</v>
      </c>
      <c r="C12" s="131"/>
      <c r="D12" s="132"/>
      <c r="E12" s="132"/>
      <c r="F12" s="132"/>
      <c r="G12" s="133"/>
      <c r="H12" s="133"/>
      <c r="I12" s="137"/>
      <c r="J12" s="133"/>
      <c r="K12" s="133"/>
      <c r="L12" s="134"/>
      <c r="M12" s="135"/>
      <c r="N12" s="119">
        <f>C12*C$5+D12*D$5+E12*E$5+F12*F$5+G12*G$5+H12*H$5+I12*I$5+J12*J$5+K12*K$5++L12*L$5+M12*M$5</f>
        <v>0</v>
      </c>
    </row>
    <row r="13" spans="1:14" x14ac:dyDescent="0.15">
      <c r="A13" s="107"/>
      <c r="B13" s="9" t="s">
        <v>34</v>
      </c>
      <c r="C13" s="131"/>
      <c r="D13" s="132"/>
      <c r="E13" s="132"/>
      <c r="F13" s="132"/>
      <c r="G13" s="133"/>
      <c r="H13" s="137"/>
      <c r="I13" s="133"/>
      <c r="J13" s="133"/>
      <c r="K13" s="133"/>
      <c r="L13" s="134"/>
      <c r="M13" s="135"/>
      <c r="N13" s="119">
        <f>C13*C$5+D13*D$5+E13*E$5+F13*F$5+G13*G$5+H13*H$5+I13*I$5+J13*J$5+K13*K$5++L13*L$5+M13*M$5</f>
        <v>0</v>
      </c>
    </row>
    <row r="14" spans="1:14" x14ac:dyDescent="0.15">
      <c r="A14" s="107"/>
      <c r="B14" s="9" t="s">
        <v>35</v>
      </c>
      <c r="C14" s="131"/>
      <c r="D14" s="132"/>
      <c r="E14" s="132"/>
      <c r="F14" s="132"/>
      <c r="G14" s="133"/>
      <c r="H14" s="137"/>
      <c r="I14" s="133"/>
      <c r="J14" s="133"/>
      <c r="K14" s="133"/>
      <c r="L14" s="134"/>
      <c r="M14" s="135"/>
      <c r="N14" s="119">
        <f>C14*C$5+D14*D$5+E14*E$5+F14*F$5+G14*G$5+H14*H$5+I14*I$5+J14*J$5+K14*K$5++L14*L$5+M14*M$5</f>
        <v>0</v>
      </c>
    </row>
    <row r="15" spans="1:14" x14ac:dyDescent="0.15">
      <c r="A15" s="107"/>
      <c r="B15" s="9" t="s">
        <v>36</v>
      </c>
      <c r="C15" s="131"/>
      <c r="D15" s="132"/>
      <c r="E15" s="132"/>
      <c r="F15" s="132"/>
      <c r="G15" s="133"/>
      <c r="H15" s="137"/>
      <c r="I15" s="133"/>
      <c r="J15" s="133"/>
      <c r="K15" s="133"/>
      <c r="L15" s="134"/>
      <c r="M15" s="135"/>
      <c r="N15" s="119">
        <f>C15*C$5+D15*D$5+E15*E$5+F15*F$5+G15*G$5+H15*H$5+I15*I$5+J15*J$5+K15*K$5++L15*L$5+M15*M$5</f>
        <v>0</v>
      </c>
    </row>
    <row r="16" spans="1:14" x14ac:dyDescent="0.15">
      <c r="A16" s="107"/>
      <c r="B16" s="9" t="s">
        <v>37</v>
      </c>
      <c r="C16" s="131"/>
      <c r="D16" s="132"/>
      <c r="E16" s="132"/>
      <c r="F16" s="132"/>
      <c r="G16" s="133"/>
      <c r="H16" s="137"/>
      <c r="I16" s="133"/>
      <c r="J16" s="133"/>
      <c r="K16" s="133"/>
      <c r="L16" s="134"/>
      <c r="M16" s="135"/>
      <c r="N16" s="119">
        <f>C16*C$5+D16*D$5+E16*E$5+F16*F$5+G16*G$5+H16*H$5+I16*I$5+J16*J$5+K16*K$5++L16*L$5+M16*M$5</f>
        <v>0</v>
      </c>
    </row>
    <row r="17" spans="1:14" x14ac:dyDescent="0.15">
      <c r="A17" s="107"/>
      <c r="B17" s="9" t="s">
        <v>38</v>
      </c>
      <c r="C17" s="131"/>
      <c r="D17" s="132"/>
      <c r="E17" s="132"/>
      <c r="F17" s="132"/>
      <c r="G17" s="133"/>
      <c r="H17" s="137"/>
      <c r="I17" s="133"/>
      <c r="J17" s="133"/>
      <c r="K17" s="133"/>
      <c r="L17" s="134"/>
      <c r="M17" s="135"/>
      <c r="N17" s="119">
        <f>C17*C$5+D17*D$5+E17*E$5+F17*F$5+G17*G$5+H17*H$5+I17*I$5+J17*J$5+K17*K$5++L17*L$5+M17*M$5</f>
        <v>0</v>
      </c>
    </row>
    <row r="18" spans="1:14" x14ac:dyDescent="0.15">
      <c r="A18" s="107"/>
      <c r="B18" s="9" t="s">
        <v>39</v>
      </c>
      <c r="C18" s="131"/>
      <c r="D18" s="132"/>
      <c r="E18" s="132"/>
      <c r="F18" s="132"/>
      <c r="G18" s="133"/>
      <c r="H18" s="137"/>
      <c r="I18" s="133"/>
      <c r="J18" s="133"/>
      <c r="K18" s="133"/>
      <c r="L18" s="134"/>
      <c r="M18" s="135"/>
      <c r="N18" s="119">
        <f>C18*C$5+D18*D$5+E18*E$5+F18*F$5+G18*G$5+H18*H$5+I18*I$5+J18*J$5+K18*K$5++L18*L$5+M18*M$5</f>
        <v>0</v>
      </c>
    </row>
    <row r="19" spans="1:14" x14ac:dyDescent="0.15">
      <c r="A19" s="107"/>
      <c r="B19" s="9" t="s">
        <v>40</v>
      </c>
      <c r="C19" s="131"/>
      <c r="D19" s="132"/>
      <c r="E19" s="132"/>
      <c r="F19" s="132"/>
      <c r="G19" s="133"/>
      <c r="H19" s="137"/>
      <c r="I19" s="133"/>
      <c r="J19" s="133"/>
      <c r="K19" s="133"/>
      <c r="L19" s="134"/>
      <c r="M19" s="135"/>
      <c r="N19" s="119">
        <f>C19*C$5+D19*D$5+E19*E$5+F19*F$5+G19*G$5+H19*H$5+I19*I$5+J19*J$5+K19*K$5++L19*L$5+M19*M$5</f>
        <v>0</v>
      </c>
    </row>
    <row r="20" spans="1:14" x14ac:dyDescent="0.15">
      <c r="A20" s="107"/>
      <c r="B20" s="9" t="s">
        <v>41</v>
      </c>
      <c r="C20" s="131"/>
      <c r="D20" s="132"/>
      <c r="E20" s="132"/>
      <c r="F20" s="132"/>
      <c r="G20" s="132"/>
      <c r="H20" s="138"/>
      <c r="I20" s="132"/>
      <c r="J20" s="132"/>
      <c r="K20" s="132"/>
      <c r="L20" s="132"/>
      <c r="M20" s="136"/>
      <c r="N20" s="119">
        <f>C20*C$5+D20*D$5+E20*E$5+F20*F$5+G20*G$5+H20*H$5+I20*I$5+J20*J$5+K20*K$5++L20*L$5+M20*M$5</f>
        <v>0</v>
      </c>
    </row>
    <row r="21" spans="1:14" x14ac:dyDescent="0.15">
      <c r="A21" s="107"/>
      <c r="B21" s="9" t="s">
        <v>42</v>
      </c>
      <c r="C21" s="131"/>
      <c r="D21" s="132"/>
      <c r="E21" s="132"/>
      <c r="F21" s="132"/>
      <c r="G21" s="132"/>
      <c r="H21" s="138"/>
      <c r="I21" s="132"/>
      <c r="J21" s="132"/>
      <c r="K21" s="132"/>
      <c r="L21" s="132"/>
      <c r="M21" s="136"/>
      <c r="N21" s="119">
        <f>C21*C$5+D21*D$5+E21*E$5+F21*F$5+G21*G$5+H21*H$5+I21*I$5+J21*J$5+K21*K$5++L21*L$5+M21*M$5</f>
        <v>0</v>
      </c>
    </row>
    <row r="22" spans="1:14" x14ac:dyDescent="0.15">
      <c r="A22" s="107"/>
      <c r="B22" s="9" t="s">
        <v>43</v>
      </c>
      <c r="C22" s="131"/>
      <c r="D22" s="132"/>
      <c r="E22" s="132"/>
      <c r="F22" s="132"/>
      <c r="G22" s="132"/>
      <c r="H22" s="138"/>
      <c r="I22" s="132"/>
      <c r="J22" s="132"/>
      <c r="K22" s="132"/>
      <c r="L22" s="132"/>
      <c r="M22" s="136"/>
      <c r="N22" s="119">
        <f>C22*C$5+D22*D$5+E22*E$5+F22*F$5+G22*G$5+H22*H$5+I22*I$5+J22*J$5+K22*K$5++L22*L$5+M22*M$5</f>
        <v>0</v>
      </c>
    </row>
    <row r="23" spans="1:14" x14ac:dyDescent="0.15">
      <c r="A23" s="107"/>
      <c r="B23" s="9" t="s">
        <v>44</v>
      </c>
      <c r="C23" s="131"/>
      <c r="D23" s="132"/>
      <c r="E23" s="132"/>
      <c r="F23" s="132"/>
      <c r="G23" s="132"/>
      <c r="H23" s="138"/>
      <c r="I23" s="132"/>
      <c r="J23" s="132"/>
      <c r="K23" s="132"/>
      <c r="L23" s="132"/>
      <c r="M23" s="136"/>
      <c r="N23" s="119">
        <f>C23*C$5+D23*D$5+E23*E$5+F23*F$5+G23*G$5+H23*H$5+I23*I$5+J23*J$5+K23*K$5++L23*L$5+M23*M$5</f>
        <v>0</v>
      </c>
    </row>
    <row r="24" spans="1:14" x14ac:dyDescent="0.15">
      <c r="A24" s="107"/>
      <c r="B24" s="9" t="s">
        <v>45</v>
      </c>
      <c r="C24" s="131"/>
      <c r="D24" s="132"/>
      <c r="E24" s="132"/>
      <c r="F24" s="132"/>
      <c r="G24" s="138"/>
      <c r="H24" s="132"/>
      <c r="I24" s="132"/>
      <c r="J24" s="132"/>
      <c r="K24" s="132"/>
      <c r="L24" s="132"/>
      <c r="M24" s="136"/>
      <c r="N24" s="119">
        <f>C24*C$5+D24*D$5+E24*E$5+F24*F$5+G24*G$5+H24*H$5+I24*I$5+J24*J$5+K24*K$5++L24*L$5+M24*M$5</f>
        <v>0</v>
      </c>
    </row>
    <row r="25" spans="1:14" x14ac:dyDescent="0.15">
      <c r="A25" s="107"/>
      <c r="B25" s="9" t="s">
        <v>46</v>
      </c>
      <c r="C25" s="131"/>
      <c r="D25" s="132"/>
      <c r="E25" s="132"/>
      <c r="F25" s="132"/>
      <c r="G25" s="138"/>
      <c r="H25" s="132"/>
      <c r="I25" s="132"/>
      <c r="J25" s="132"/>
      <c r="K25" s="132"/>
      <c r="L25" s="132"/>
      <c r="M25" s="136"/>
      <c r="N25" s="119">
        <f>C25*C$5+D25*D$5+E25*E$5+F25*F$5+G25*G$5+H25*H$5+I25*I$5+J25*J$5+K25*K$5++L25*L$5+M25*M$5</f>
        <v>0</v>
      </c>
    </row>
    <row r="26" spans="1:14" x14ac:dyDescent="0.15">
      <c r="A26" s="107"/>
      <c r="B26" s="9" t="s">
        <v>47</v>
      </c>
      <c r="C26" s="131"/>
      <c r="D26" s="132"/>
      <c r="E26" s="132"/>
      <c r="F26" s="132"/>
      <c r="G26" s="132"/>
      <c r="H26" s="132"/>
      <c r="I26" s="132"/>
      <c r="J26" s="132"/>
      <c r="K26" s="132"/>
      <c r="L26" s="132"/>
      <c r="M26" s="136"/>
      <c r="N26" s="119">
        <f>C26*C$5+D26*D$5+E26*E$5+F26*F$5+G26*G$5+H26*H$5+I26*I$5+J26*J$5+K26*K$5++L26*L$5+M26*M$5</f>
        <v>0</v>
      </c>
    </row>
    <row r="27" spans="1:14" x14ac:dyDescent="0.15">
      <c r="A27" s="107"/>
      <c r="B27" s="9" t="s">
        <v>48</v>
      </c>
      <c r="C27" s="131"/>
      <c r="D27" s="132"/>
      <c r="E27" s="132"/>
      <c r="F27" s="132"/>
      <c r="G27" s="132"/>
      <c r="H27" s="132"/>
      <c r="I27" s="132"/>
      <c r="J27" s="132"/>
      <c r="K27" s="132"/>
      <c r="L27" s="132"/>
      <c r="M27" s="136"/>
      <c r="N27" s="119">
        <f>C27*C$5+D27*D$5+E27*E$5+F27*F$5+G27*G$5+H27*H$5+I27*I$5+J27*J$5+K27*K$5++L27*L$5+M27*M$5</f>
        <v>0</v>
      </c>
    </row>
    <row r="28" spans="1:14" x14ac:dyDescent="0.15">
      <c r="A28" s="107"/>
      <c r="B28" s="9" t="s">
        <v>49</v>
      </c>
      <c r="C28" s="131"/>
      <c r="D28" s="132"/>
      <c r="E28" s="132"/>
      <c r="F28" s="132"/>
      <c r="G28" s="132"/>
      <c r="H28" s="132"/>
      <c r="I28" s="132"/>
      <c r="J28" s="132"/>
      <c r="K28" s="132"/>
      <c r="L28" s="132"/>
      <c r="M28" s="136"/>
      <c r="N28" s="119">
        <f>C28*C$5+D28*D$5+E28*E$5+F28*F$5+G28*G$5+H28*H$5+I28*I$5+J28*J$5+K28*K$5++L28*L$5+M28*M$5</f>
        <v>0</v>
      </c>
    </row>
    <row r="29" spans="1:14" x14ac:dyDescent="0.15">
      <c r="A29" s="107"/>
      <c r="B29" s="9" t="s">
        <v>50</v>
      </c>
      <c r="C29" s="131"/>
      <c r="D29" s="132"/>
      <c r="E29" s="132"/>
      <c r="F29" s="132"/>
      <c r="G29" s="132"/>
      <c r="H29" s="132"/>
      <c r="I29" s="132"/>
      <c r="J29" s="132"/>
      <c r="K29" s="132"/>
      <c r="L29" s="132"/>
      <c r="M29" s="136"/>
      <c r="N29" s="119">
        <f>C29*C$5+D29*D$5+E29*E$5+F29*F$5+G29*G$5+H29*H$5+I29*I$5+J29*J$5+K29*K$5++L29*L$5+M29*M$5</f>
        <v>0</v>
      </c>
    </row>
    <row r="30" spans="1:14" x14ac:dyDescent="0.15">
      <c r="A30" s="107"/>
      <c r="B30" s="9" t="s">
        <v>51</v>
      </c>
      <c r="C30" s="131"/>
      <c r="D30" s="132"/>
      <c r="E30" s="132"/>
      <c r="F30" s="132"/>
      <c r="G30" s="132"/>
      <c r="H30" s="132"/>
      <c r="I30" s="132"/>
      <c r="J30" s="132"/>
      <c r="K30" s="132"/>
      <c r="L30" s="132"/>
      <c r="M30" s="136"/>
      <c r="N30" s="119">
        <f>C30*C$5+D30*D$5+E30*E$5+F30*F$5+G30*G$5+H30*H$5+I30*I$5+J30*J$5+K30*K$5++L30*L$5+M30*M$5</f>
        <v>0</v>
      </c>
    </row>
    <row r="31" spans="1:14" x14ac:dyDescent="0.15">
      <c r="A31" s="107"/>
      <c r="B31" s="9" t="s">
        <v>52</v>
      </c>
      <c r="C31" s="131"/>
      <c r="D31" s="132"/>
      <c r="E31" s="132"/>
      <c r="F31" s="132"/>
      <c r="G31" s="132"/>
      <c r="H31" s="132"/>
      <c r="I31" s="132"/>
      <c r="J31" s="132"/>
      <c r="K31" s="132"/>
      <c r="L31" s="132"/>
      <c r="M31" s="136"/>
      <c r="N31" s="119">
        <f>C31*C$5+D31*D$5+E31*E$5+F31*F$5+G31*G$5+H31*H$5+I31*I$5+J31*J$5+K31*K$5++L31*L$5+M31*M$5</f>
        <v>0</v>
      </c>
    </row>
    <row r="32" spans="1:14" x14ac:dyDescent="0.15">
      <c r="A32" s="107"/>
      <c r="B32" s="10" t="s">
        <v>53</v>
      </c>
      <c r="C32" s="139"/>
      <c r="D32" s="132"/>
      <c r="E32" s="132"/>
      <c r="F32" s="132"/>
      <c r="G32" s="132"/>
      <c r="H32" s="132"/>
      <c r="I32" s="132"/>
      <c r="J32" s="132"/>
      <c r="K32" s="132"/>
      <c r="L32" s="132"/>
      <c r="M32" s="136"/>
      <c r="N32" s="119">
        <f>C32*C$5+D32*D$5+E32*E$5+F32*F$5+G32*G$5+H32*H$5+I32*I$5+J32*J$5+K32*K$5++L32*L$5+M32*M$5</f>
        <v>0</v>
      </c>
    </row>
    <row r="33" spans="1:14" x14ac:dyDescent="0.15">
      <c r="A33" s="107"/>
      <c r="B33" s="93" t="s">
        <v>21</v>
      </c>
      <c r="C33" s="131"/>
      <c r="D33" s="132"/>
      <c r="E33" s="132"/>
      <c r="F33" s="132"/>
      <c r="G33" s="132"/>
      <c r="H33" s="132"/>
      <c r="I33" s="132"/>
      <c r="J33" s="132"/>
      <c r="K33" s="132"/>
      <c r="L33" s="132"/>
      <c r="M33" s="136"/>
      <c r="N33" s="119">
        <f>C33*C$5+D33*D$5+E33*E$5+F33*F$5+G33*G$5+H33*H$5+I33*I$5+J33*J$5+K33*K$5++L33*L$5+M33*M$5</f>
        <v>0</v>
      </c>
    </row>
    <row r="34" spans="1:14" x14ac:dyDescent="0.15">
      <c r="A34" s="107"/>
      <c r="B34" s="9" t="s">
        <v>6</v>
      </c>
      <c r="C34" s="131"/>
      <c r="D34" s="132"/>
      <c r="E34" s="132"/>
      <c r="F34" s="132"/>
      <c r="G34" s="132"/>
      <c r="H34" s="132"/>
      <c r="I34" s="132"/>
      <c r="J34" s="132"/>
      <c r="K34" s="132"/>
      <c r="L34" s="132"/>
      <c r="M34" s="136"/>
      <c r="N34" s="119">
        <f>C34*C$5+D34*D$5+E34*E$5+F34*F$5+G34*G$5+H34*H$5+I34*I$5+J34*J$5+K34*K$5++L34*L$5+M34*M$5</f>
        <v>0</v>
      </c>
    </row>
    <row r="35" spans="1:14" x14ac:dyDescent="0.15">
      <c r="A35" s="107"/>
      <c r="B35" s="9" t="s">
        <v>33</v>
      </c>
      <c r="C35" s="131"/>
      <c r="D35" s="132"/>
      <c r="E35" s="132"/>
      <c r="F35" s="132"/>
      <c r="G35" s="132"/>
      <c r="H35" s="132"/>
      <c r="I35" s="132"/>
      <c r="J35" s="132"/>
      <c r="K35" s="132"/>
      <c r="L35" s="132"/>
      <c r="M35" s="136"/>
      <c r="N35" s="119">
        <f>C35*C$5+D35*D$5+E35*E$5+F35*F$5+G35*G$5+H35*H$5+I35*I$5+J35*J$5+K35*K$5++L35*L$5+M35*M$5</f>
        <v>0</v>
      </c>
    </row>
    <row r="36" spans="1:14" x14ac:dyDescent="0.15">
      <c r="A36" s="107"/>
      <c r="B36" s="9" t="s">
        <v>34</v>
      </c>
      <c r="C36" s="131"/>
      <c r="D36" s="132"/>
      <c r="E36" s="132"/>
      <c r="F36" s="132"/>
      <c r="G36" s="132"/>
      <c r="H36" s="132"/>
      <c r="I36" s="132"/>
      <c r="J36" s="132"/>
      <c r="K36" s="132"/>
      <c r="L36" s="132"/>
      <c r="M36" s="136"/>
      <c r="N36" s="119">
        <f>C36*C$5+D36*D$5+E36*E$5+F36*F$5+G36*G$5+H36*H$5+I36*I$5+J36*J$5+K36*K$5++L36*L$5+M36*M$5</f>
        <v>0</v>
      </c>
    </row>
    <row r="37" spans="1:14" x14ac:dyDescent="0.15">
      <c r="A37" s="107"/>
      <c r="B37" s="9" t="s">
        <v>35</v>
      </c>
      <c r="C37" s="131"/>
      <c r="D37" s="132"/>
      <c r="E37" s="132"/>
      <c r="F37" s="132"/>
      <c r="G37" s="132"/>
      <c r="H37" s="132"/>
      <c r="I37" s="132"/>
      <c r="J37" s="132"/>
      <c r="K37" s="132"/>
      <c r="L37" s="132"/>
      <c r="M37" s="136"/>
      <c r="N37" s="119">
        <f>C37*C$5+D37*D$5+E37*E$5+F37*F$5+G37*G$5+H37*H$5+I37*I$5+J37*J$5+K37*K$5++L37*L$5+M37*M$5</f>
        <v>0</v>
      </c>
    </row>
    <row r="38" spans="1:14" x14ac:dyDescent="0.15">
      <c r="A38" s="107"/>
      <c r="B38" s="9" t="s">
        <v>36</v>
      </c>
      <c r="C38" s="131"/>
      <c r="D38" s="132"/>
      <c r="E38" s="132"/>
      <c r="F38" s="132"/>
      <c r="G38" s="132"/>
      <c r="H38" s="132"/>
      <c r="I38" s="132"/>
      <c r="J38" s="132"/>
      <c r="K38" s="132"/>
      <c r="L38" s="132"/>
      <c r="M38" s="136"/>
      <c r="N38" s="119">
        <f>C38*C$5+D38*D$5+E38*E$5+F38*F$5+G38*G$5+H38*H$5+I38*I$5+J38*J$5+K38*K$5++L38*L$5+M38*M$5</f>
        <v>0</v>
      </c>
    </row>
    <row r="39" spans="1:14" x14ac:dyDescent="0.15">
      <c r="A39" s="107"/>
      <c r="B39" s="9" t="s">
        <v>37</v>
      </c>
      <c r="C39" s="131"/>
      <c r="D39" s="132"/>
      <c r="E39" s="132"/>
      <c r="F39" s="132"/>
      <c r="G39" s="132"/>
      <c r="H39" s="132"/>
      <c r="I39" s="132"/>
      <c r="J39" s="132"/>
      <c r="K39" s="132"/>
      <c r="L39" s="132"/>
      <c r="M39" s="136"/>
      <c r="N39" s="119">
        <f>C39*C$5+D39*D$5+E39*E$5+F39*F$5+G39*G$5+H39*H$5+I39*I$5+J39*J$5+K39*K$5++L39*L$5+M39*M$5</f>
        <v>0</v>
      </c>
    </row>
    <row r="40" spans="1:14" x14ac:dyDescent="0.15">
      <c r="A40" s="107"/>
      <c r="B40" s="9" t="s">
        <v>38</v>
      </c>
      <c r="C40" s="131"/>
      <c r="D40" s="132"/>
      <c r="E40" s="132"/>
      <c r="F40" s="132"/>
      <c r="G40" s="132"/>
      <c r="H40" s="132"/>
      <c r="I40" s="132"/>
      <c r="J40" s="132"/>
      <c r="K40" s="132"/>
      <c r="L40" s="132"/>
      <c r="M40" s="136"/>
      <c r="N40" s="119">
        <f>C40*C$5+D40*D$5+E40*E$5+F40*F$5+G40*G$5+H40*H$5+I40*I$5+J40*J$5+K40*K$5++L40*L$5+M40*M$5</f>
        <v>0</v>
      </c>
    </row>
    <row r="41" spans="1:14" x14ac:dyDescent="0.15">
      <c r="A41" s="107"/>
      <c r="B41" s="9" t="s">
        <v>39</v>
      </c>
      <c r="C41" s="131"/>
      <c r="D41" s="132"/>
      <c r="E41" s="132"/>
      <c r="F41" s="132"/>
      <c r="G41" s="132"/>
      <c r="H41" s="132"/>
      <c r="I41" s="132"/>
      <c r="J41" s="132"/>
      <c r="K41" s="132"/>
      <c r="L41" s="132"/>
      <c r="M41" s="136"/>
      <c r="N41" s="119">
        <f>C41*C$5+D41*D$5+E41*E$5+F41*F$5+G41*G$5+H41*H$5+I41*I$5+J41*J$5+K41*K$5++L41*L$5+M41*M$5</f>
        <v>0</v>
      </c>
    </row>
    <row r="42" spans="1:14" x14ac:dyDescent="0.15">
      <c r="A42" s="107"/>
      <c r="B42" s="9" t="s">
        <v>40</v>
      </c>
      <c r="C42" s="131"/>
      <c r="D42" s="132"/>
      <c r="E42" s="132"/>
      <c r="F42" s="132"/>
      <c r="G42" s="132"/>
      <c r="H42" s="132"/>
      <c r="I42" s="132"/>
      <c r="J42" s="132"/>
      <c r="K42" s="132"/>
      <c r="L42" s="132"/>
      <c r="M42" s="136"/>
      <c r="N42" s="119">
        <f>C42*C$5+D42*D$5+E42*E$5+F42*F$5+G42*G$5+H42*H$5+I42*I$5+J42*J$5+K42*K$5++L42*L$5+M42*M$5</f>
        <v>0</v>
      </c>
    </row>
    <row r="43" spans="1:14" x14ac:dyDescent="0.15">
      <c r="A43" s="107"/>
      <c r="B43" s="9" t="s">
        <v>41</v>
      </c>
      <c r="C43" s="131"/>
      <c r="D43" s="132"/>
      <c r="E43" s="132"/>
      <c r="F43" s="132"/>
      <c r="G43" s="132"/>
      <c r="H43" s="132"/>
      <c r="I43" s="132"/>
      <c r="J43" s="132"/>
      <c r="K43" s="132"/>
      <c r="L43" s="132"/>
      <c r="M43" s="136"/>
      <c r="N43" s="119">
        <f>C43*C$5+D43*D$5+E43*E$5+F43*F$5+G43*G$5+H43*H$5+I43*I$5+J43*J$5+K43*K$5++L43*L$5+M43*M$5</f>
        <v>0</v>
      </c>
    </row>
    <row r="44" spans="1:14" x14ac:dyDescent="0.15">
      <c r="A44" s="107"/>
      <c r="B44" s="9" t="s">
        <v>42</v>
      </c>
      <c r="C44" s="131"/>
      <c r="D44" s="132"/>
      <c r="E44" s="132"/>
      <c r="F44" s="132"/>
      <c r="G44" s="132"/>
      <c r="H44" s="132"/>
      <c r="I44" s="132"/>
      <c r="J44" s="132"/>
      <c r="K44" s="132"/>
      <c r="L44" s="132"/>
      <c r="M44" s="136"/>
      <c r="N44" s="119">
        <f>C44*C$5+D44*D$5+E44*E$5+F44*F$5+G44*G$5+H44*H$5+I44*I$5+J44*J$5+K44*K$5++L44*L$5+M44*M$5</f>
        <v>0</v>
      </c>
    </row>
    <row r="45" spans="1:14" x14ac:dyDescent="0.15">
      <c r="A45" s="107"/>
      <c r="B45" s="9" t="s">
        <v>43</v>
      </c>
      <c r="C45" s="131"/>
      <c r="D45" s="132"/>
      <c r="E45" s="132"/>
      <c r="F45" s="132"/>
      <c r="G45" s="132"/>
      <c r="H45" s="132"/>
      <c r="I45" s="132"/>
      <c r="J45" s="132"/>
      <c r="K45" s="132"/>
      <c r="L45" s="132"/>
      <c r="M45" s="136"/>
      <c r="N45" s="119">
        <f>C45*C$5+D45*D$5+E45*E$5+F45*F$5+G45*G$5+H45*H$5+I45*I$5+J45*J$5+K45*K$5++L45*L$5+M45*M$5</f>
        <v>0</v>
      </c>
    </row>
    <row r="46" spans="1:14" x14ac:dyDescent="0.15">
      <c r="A46" s="107"/>
      <c r="B46" s="9" t="s">
        <v>44</v>
      </c>
      <c r="C46" s="131"/>
      <c r="D46" s="132"/>
      <c r="E46" s="132"/>
      <c r="F46" s="132"/>
      <c r="G46" s="132"/>
      <c r="H46" s="132"/>
      <c r="I46" s="132"/>
      <c r="J46" s="132"/>
      <c r="K46" s="132"/>
      <c r="L46" s="132"/>
      <c r="M46" s="136"/>
      <c r="N46" s="119">
        <f>C46*C$5+D46*D$5+E46*E$5+F46*F$5+G46*G$5+H46*H$5+I46*I$5+J46*J$5+K46*K$5++L46*L$5+M46*M$5</f>
        <v>0</v>
      </c>
    </row>
    <row r="47" spans="1:14" x14ac:dyDescent="0.15">
      <c r="A47" s="107"/>
      <c r="B47" s="9" t="s">
        <v>45</v>
      </c>
      <c r="C47" s="131"/>
      <c r="D47" s="132"/>
      <c r="E47" s="132"/>
      <c r="F47" s="132"/>
      <c r="G47" s="132"/>
      <c r="H47" s="132"/>
      <c r="I47" s="132"/>
      <c r="J47" s="132"/>
      <c r="K47" s="132"/>
      <c r="L47" s="132"/>
      <c r="M47" s="136"/>
      <c r="N47" s="119">
        <f>C47*C$5+D47*D$5+E47*E$5+F47*F$5+G47*G$5+H47*H$5+I47*I$5+J47*J$5+K47*K$5++L47*L$5+M47*M$5</f>
        <v>0</v>
      </c>
    </row>
    <row r="48" spans="1:14" x14ac:dyDescent="0.15">
      <c r="A48" s="107"/>
      <c r="B48" s="9" t="s">
        <v>46</v>
      </c>
      <c r="C48" s="131"/>
      <c r="D48" s="132"/>
      <c r="E48" s="132"/>
      <c r="F48" s="132"/>
      <c r="G48" s="132"/>
      <c r="H48" s="132"/>
      <c r="I48" s="132"/>
      <c r="J48" s="132"/>
      <c r="K48" s="132"/>
      <c r="L48" s="132"/>
      <c r="M48" s="136"/>
      <c r="N48" s="119">
        <f>C48*C$5+D48*D$5+E48*E$5+F48*F$5+G48*G$5+H48*H$5+I48*I$5+J48*J$5+K48*K$5++L48*L$5+M48*M$5</f>
        <v>0</v>
      </c>
    </row>
    <row r="49" spans="1:20" x14ac:dyDescent="0.15">
      <c r="A49" s="107"/>
      <c r="B49" s="9" t="s">
        <v>47</v>
      </c>
      <c r="C49" s="131"/>
      <c r="D49" s="132"/>
      <c r="E49" s="132"/>
      <c r="F49" s="132"/>
      <c r="G49" s="132"/>
      <c r="H49" s="132"/>
      <c r="I49" s="132"/>
      <c r="J49" s="132"/>
      <c r="K49" s="132"/>
      <c r="L49" s="132"/>
      <c r="M49" s="136"/>
      <c r="N49" s="119">
        <f>C49*C$5+D49*D$5+E49*E$5+F49*F$5+G49*G$5+H49*H$5+I49*I$5+J49*J$5+K49*K$5++L49*L$5+M49*M$5</f>
        <v>0</v>
      </c>
    </row>
    <row r="50" spans="1:20" x14ac:dyDescent="0.15">
      <c r="A50" s="107"/>
      <c r="B50" s="9" t="s">
        <v>48</v>
      </c>
      <c r="C50" s="131"/>
      <c r="D50" s="132"/>
      <c r="E50" s="132"/>
      <c r="F50" s="132"/>
      <c r="G50" s="132"/>
      <c r="H50" s="132"/>
      <c r="I50" s="132"/>
      <c r="J50" s="132"/>
      <c r="K50" s="132"/>
      <c r="L50" s="132"/>
      <c r="M50" s="136"/>
      <c r="N50" s="119">
        <f>C50*C$5+D50*D$5+E50*E$5+F50*F$5+G50*G$5+H50*H$5+I50*I$5+J50*J$5+K50*K$5++L50*L$5+M50*M$5</f>
        <v>0</v>
      </c>
    </row>
    <row r="51" spans="1:20" x14ac:dyDescent="0.15">
      <c r="A51" s="107"/>
      <c r="B51" s="9" t="s">
        <v>49</v>
      </c>
      <c r="C51" s="131"/>
      <c r="D51" s="132"/>
      <c r="E51" s="132"/>
      <c r="F51" s="132"/>
      <c r="G51" s="132"/>
      <c r="H51" s="132"/>
      <c r="I51" s="132"/>
      <c r="J51" s="132"/>
      <c r="K51" s="132"/>
      <c r="L51" s="132"/>
      <c r="M51" s="136"/>
      <c r="N51" s="119">
        <f>C51*C$5+D51*D$5+E51*E$5+F51*F$5+G51*G$5+H51*H$5+I51*I$5+J51*J$5+K51*K$5++L51*L$5+M51*M$5</f>
        <v>0</v>
      </c>
    </row>
    <row r="52" spans="1:20" x14ac:dyDescent="0.15">
      <c r="A52" s="107"/>
      <c r="B52" s="9" t="s">
        <v>50</v>
      </c>
      <c r="C52" s="131"/>
      <c r="D52" s="132"/>
      <c r="E52" s="132"/>
      <c r="F52" s="132"/>
      <c r="G52" s="132"/>
      <c r="H52" s="132"/>
      <c r="I52" s="132"/>
      <c r="J52" s="132"/>
      <c r="K52" s="132"/>
      <c r="L52" s="132"/>
      <c r="M52" s="136"/>
      <c r="N52" s="119">
        <f>C52*C$5+D52*D$5+E52*E$5+F52*F$5+G52*G$5+H52*H$5+I52*I$5+J52*J$5+K52*K$5++L52*L$5+M52*M$5</f>
        <v>0</v>
      </c>
    </row>
    <row r="53" spans="1:20" x14ac:dyDescent="0.15">
      <c r="A53" s="107"/>
      <c r="B53" s="9" t="s">
        <v>51</v>
      </c>
      <c r="C53" s="131"/>
      <c r="D53" s="132"/>
      <c r="E53" s="132"/>
      <c r="F53" s="132"/>
      <c r="G53" s="132"/>
      <c r="H53" s="132"/>
      <c r="I53" s="132"/>
      <c r="J53" s="132"/>
      <c r="K53" s="132"/>
      <c r="L53" s="132"/>
      <c r="M53" s="136"/>
      <c r="N53" s="119">
        <f>C53*C$5+D53*D$5+E53*E$5+F53*F$5+G53*G$5+H53*H$5+I53*I$5+J53*J$5+K53*K$5++L53*L$5+M53*M$5</f>
        <v>0</v>
      </c>
    </row>
    <row r="54" spans="1:20" x14ac:dyDescent="0.15">
      <c r="A54" s="107"/>
      <c r="B54" s="9" t="s">
        <v>52</v>
      </c>
      <c r="C54" s="131"/>
      <c r="D54" s="132"/>
      <c r="E54" s="132"/>
      <c r="F54" s="132"/>
      <c r="G54" s="132"/>
      <c r="H54" s="132"/>
      <c r="I54" s="132"/>
      <c r="J54" s="132"/>
      <c r="K54" s="132"/>
      <c r="L54" s="132"/>
      <c r="M54" s="136"/>
      <c r="N54" s="119">
        <f>C54*C$5+D54*D$5+E54*E$5+F54*F$5+G54*G$5+H54*H$5+I54*I$5+J54*J$5+K54*K$5++L54*L$5+M54*M$5</f>
        <v>0</v>
      </c>
    </row>
    <row r="55" spans="1:20" ht="15" thickBot="1" x14ac:dyDescent="0.2">
      <c r="A55" s="108"/>
      <c r="B55" s="35"/>
      <c r="C55" s="140"/>
      <c r="D55" s="141"/>
      <c r="E55" s="141"/>
      <c r="F55" s="141"/>
      <c r="G55" s="141"/>
      <c r="H55" s="141"/>
      <c r="I55" s="141"/>
      <c r="J55" s="141"/>
      <c r="K55" s="141"/>
      <c r="L55" s="141"/>
      <c r="M55" s="142"/>
      <c r="N55" s="119">
        <f>C55*C$5+D55*D$5+E55*E$5+F55*F$5+G55*G$5+H55*H$5+I55*I$5+J55*J$5+K55*K$5++L55*L$5+M55*M$5</f>
        <v>0</v>
      </c>
    </row>
    <row r="56" spans="1:20" s="36" customFormat="1" x14ac:dyDescent="0.15">
      <c r="A56" s="11"/>
      <c r="C56" s="37">
        <f>SUM(C7:C55)</f>
        <v>0</v>
      </c>
      <c r="D56" s="37">
        <f t="shared" ref="D56:M56" si="0">SUM(D7:D55)</f>
        <v>0</v>
      </c>
      <c r="E56" s="37">
        <f t="shared" si="0"/>
        <v>0</v>
      </c>
      <c r="F56" s="37">
        <f t="shared" si="0"/>
        <v>0</v>
      </c>
      <c r="G56" s="37">
        <f t="shared" si="0"/>
        <v>0</v>
      </c>
      <c r="H56" s="37">
        <f t="shared" si="0"/>
        <v>0</v>
      </c>
      <c r="I56" s="37">
        <f t="shared" si="0"/>
        <v>0</v>
      </c>
      <c r="J56" s="37">
        <f t="shared" si="0"/>
        <v>0</v>
      </c>
      <c r="K56" s="37">
        <f t="shared" si="0"/>
        <v>0</v>
      </c>
      <c r="L56" s="37">
        <f t="shared" si="0"/>
        <v>0</v>
      </c>
      <c r="M56" s="37">
        <f t="shared" si="0"/>
        <v>0</v>
      </c>
      <c r="N56" s="125">
        <f>SUM(N7:N55)</f>
        <v>0</v>
      </c>
      <c r="O56" s="39"/>
      <c r="P56" s="39"/>
      <c r="Q56" s="39"/>
      <c r="R56" s="39"/>
      <c r="S56" s="39"/>
    </row>
    <row r="57" spans="1:20" s="36" customFormat="1" x14ac:dyDescent="0.15">
      <c r="A57" s="11"/>
      <c r="B57" s="27" t="s">
        <v>55</v>
      </c>
      <c r="C57" s="40">
        <v>37</v>
      </c>
      <c r="D57" s="40">
        <v>51</v>
      </c>
      <c r="E57" s="40">
        <v>62</v>
      </c>
      <c r="F57" s="40">
        <v>74</v>
      </c>
      <c r="G57" s="40">
        <v>86</v>
      </c>
      <c r="H57" s="40">
        <v>106</v>
      </c>
      <c r="I57" s="40">
        <v>127</v>
      </c>
      <c r="J57" s="40">
        <v>142</v>
      </c>
      <c r="K57" s="40">
        <v>190</v>
      </c>
      <c r="L57" s="40">
        <v>264</v>
      </c>
      <c r="M57" s="40"/>
      <c r="N57" s="120"/>
      <c r="O57" s="39"/>
      <c r="P57" s="39"/>
      <c r="Q57" s="39"/>
      <c r="R57" s="39"/>
      <c r="S57" s="39"/>
    </row>
    <row r="58" spans="1:20" s="36" customFormat="1" x14ac:dyDescent="0.15">
      <c r="A58" s="11"/>
      <c r="B58" s="27" t="s">
        <v>57</v>
      </c>
      <c r="C58" s="40">
        <f>0.19*$N58</f>
        <v>7.6</v>
      </c>
      <c r="D58" s="40">
        <f>0.22*$N58</f>
        <v>8.8000000000000007</v>
      </c>
      <c r="E58" s="40">
        <f>0.25*$N58</f>
        <v>10</v>
      </c>
      <c r="F58" s="40">
        <f>0.29*$N58</f>
        <v>11.6</v>
      </c>
      <c r="G58" s="40">
        <f>0.32*$N58</f>
        <v>12.8</v>
      </c>
      <c r="H58" s="40">
        <f>0.37*$N58</f>
        <v>14.8</v>
      </c>
      <c r="I58" s="40">
        <f>0.44*$N58</f>
        <v>17.600000000000001</v>
      </c>
      <c r="J58" s="40">
        <f>0.5*$N58</f>
        <v>20</v>
      </c>
      <c r="K58" s="40">
        <f>0.61*$N58</f>
        <v>24.4</v>
      </c>
      <c r="L58" s="40">
        <f>0.83*$N58</f>
        <v>33.199999999999996</v>
      </c>
      <c r="M58" s="40">
        <f>1.07*$N58</f>
        <v>42.800000000000004</v>
      </c>
      <c r="N58" s="120">
        <v>40</v>
      </c>
      <c r="O58" s="39"/>
      <c r="P58" s="39"/>
      <c r="Q58" s="39"/>
      <c r="R58" s="39"/>
      <c r="S58" s="39"/>
    </row>
    <row r="59" spans="1:20" s="36" customFormat="1" x14ac:dyDescent="0.15">
      <c r="A59" s="11"/>
      <c r="B59" s="27" t="s">
        <v>56</v>
      </c>
      <c r="C59" s="40">
        <f>0.19*$N59</f>
        <v>10.45</v>
      </c>
      <c r="D59" s="40">
        <f>0.22*$N59</f>
        <v>12.1</v>
      </c>
      <c r="E59" s="40">
        <f>0.25*$N59</f>
        <v>13.75</v>
      </c>
      <c r="F59" s="40">
        <f>0.29*$N59</f>
        <v>15.95</v>
      </c>
      <c r="G59" s="40">
        <f>0.32*$N59</f>
        <v>17.600000000000001</v>
      </c>
      <c r="H59" s="40">
        <f>0.37*$N59</f>
        <v>20.350000000000001</v>
      </c>
      <c r="I59" s="40">
        <f>0.44*$N59</f>
        <v>24.2</v>
      </c>
      <c r="J59" s="40">
        <f>0.5*$N59</f>
        <v>27.5</v>
      </c>
      <c r="K59" s="40">
        <f>0.61*$N59</f>
        <v>33.549999999999997</v>
      </c>
      <c r="L59" s="40">
        <f>0.83*$N59</f>
        <v>45.65</v>
      </c>
      <c r="M59" s="40">
        <f>1.07*$N59</f>
        <v>58.85</v>
      </c>
      <c r="N59" s="120">
        <v>55</v>
      </c>
      <c r="O59" s="39"/>
      <c r="P59" s="39"/>
      <c r="Q59" s="39"/>
      <c r="R59" s="39"/>
      <c r="S59" s="39"/>
    </row>
    <row r="60" spans="1:20" s="36" customFormat="1" ht="15" thickBot="1" x14ac:dyDescent="0.2">
      <c r="A60" s="11"/>
      <c r="C60" s="37"/>
      <c r="D60" s="37"/>
      <c r="E60" s="41"/>
      <c r="F60" s="41"/>
      <c r="G60" s="41"/>
      <c r="H60" s="41"/>
      <c r="I60" s="41"/>
      <c r="J60" s="41"/>
      <c r="K60" s="39"/>
      <c r="L60" s="39"/>
      <c r="M60" s="39"/>
      <c r="N60" s="121"/>
      <c r="O60" s="39"/>
      <c r="P60" s="39"/>
      <c r="Q60" s="39"/>
      <c r="R60" s="39"/>
      <c r="S60" s="39"/>
    </row>
    <row r="61" spans="1:20" s="36" customFormat="1" ht="27" thickBot="1" x14ac:dyDescent="0.2">
      <c r="A61" s="11"/>
      <c r="C61" s="24" t="s">
        <v>7</v>
      </c>
      <c r="D61" s="25" t="s">
        <v>8</v>
      </c>
      <c r="E61" s="25" t="s">
        <v>59</v>
      </c>
      <c r="F61" s="26" t="s">
        <v>9</v>
      </c>
      <c r="G61" s="41"/>
      <c r="H61" s="41"/>
      <c r="I61" s="41"/>
      <c r="J61" s="41"/>
      <c r="K61" s="41"/>
      <c r="L61" s="41"/>
      <c r="M61" s="41"/>
      <c r="N61" s="122"/>
      <c r="O61" s="12"/>
      <c r="P61" s="39"/>
      <c r="Q61" s="39"/>
      <c r="R61" s="39"/>
      <c r="S61" s="39"/>
      <c r="T61" s="39"/>
    </row>
    <row r="62" spans="1:20" ht="15" thickBot="1" x14ac:dyDescent="0.2">
      <c r="A62" s="109" t="s">
        <v>10</v>
      </c>
      <c r="B62" s="13" t="s">
        <v>11</v>
      </c>
      <c r="C62" s="143"/>
      <c r="D62" s="144"/>
      <c r="E62" s="145"/>
      <c r="F62" s="42">
        <f t="shared" ref="F62:F70" si="1">C62*D62</f>
        <v>0</v>
      </c>
      <c r="G62" s="43"/>
      <c r="H62" s="43"/>
      <c r="I62" s="43"/>
      <c r="J62" s="43"/>
      <c r="K62" s="43"/>
      <c r="L62" s="43"/>
      <c r="M62" s="43"/>
      <c r="N62" s="123"/>
      <c r="O62" s="12"/>
      <c r="P62" s="44"/>
      <c r="Q62" s="44"/>
      <c r="R62" s="44"/>
      <c r="S62" s="44"/>
      <c r="T62" s="44"/>
    </row>
    <row r="63" spans="1:20" ht="18" thickTop="1" thickBot="1" x14ac:dyDescent="0.25">
      <c r="A63" s="110"/>
      <c r="B63" s="15" t="s">
        <v>12</v>
      </c>
      <c r="C63" s="143"/>
      <c r="D63" s="146"/>
      <c r="E63" s="147"/>
      <c r="F63" s="45">
        <f t="shared" si="1"/>
        <v>0</v>
      </c>
      <c r="G63" s="43"/>
      <c r="H63" s="46"/>
      <c r="I63" s="47"/>
      <c r="J63" s="47"/>
      <c r="K63" s="28" t="s">
        <v>58</v>
      </c>
      <c r="L63" s="67">
        <f>C56*C58+D56*D58+E56*E58+F56*F58+G56*G58+H56*H58+I56*I58+J56*J58+K56*K58+L56*L58+M56*M58</f>
        <v>0</v>
      </c>
      <c r="M63" s="89"/>
      <c r="N63" s="124">
        <f>L63-(C56*C58)+E73</f>
        <v>0</v>
      </c>
      <c r="O63" s="29">
        <f>N63/(4180*(65-50))</f>
        <v>0</v>
      </c>
      <c r="Q63" s="44"/>
      <c r="R63" s="44"/>
      <c r="S63" s="44"/>
      <c r="T63" s="44"/>
    </row>
    <row r="64" spans="1:20" ht="18" thickTop="1" thickBot="1" x14ac:dyDescent="0.25">
      <c r="A64" s="110"/>
      <c r="B64" s="16" t="s">
        <v>13</v>
      </c>
      <c r="C64" s="148"/>
      <c r="D64" s="149"/>
      <c r="E64" s="150"/>
      <c r="F64" s="45">
        <f t="shared" si="1"/>
        <v>0</v>
      </c>
      <c r="G64" s="43"/>
      <c r="H64" s="48"/>
      <c r="I64" s="49"/>
      <c r="J64" s="49"/>
      <c r="K64" s="17" t="s">
        <v>17</v>
      </c>
      <c r="L64" s="69">
        <f>F73</f>
        <v>0</v>
      </c>
      <c r="M64" s="88"/>
      <c r="N64" s="123"/>
      <c r="O64" s="50" t="s">
        <v>109</v>
      </c>
      <c r="P64" s="44"/>
      <c r="Q64" s="44"/>
      <c r="R64" s="44"/>
      <c r="S64" s="44"/>
      <c r="T64" s="44"/>
    </row>
    <row r="65" spans="1:20" ht="15" thickTop="1" x14ac:dyDescent="0.15">
      <c r="A65" s="110"/>
      <c r="B65" s="15" t="s">
        <v>14</v>
      </c>
      <c r="C65" s="148"/>
      <c r="D65" s="149"/>
      <c r="E65" s="150"/>
      <c r="F65" s="45">
        <f t="shared" si="1"/>
        <v>0</v>
      </c>
      <c r="G65" s="43"/>
      <c r="H65" s="43"/>
      <c r="I65" s="43"/>
      <c r="J65" s="43"/>
      <c r="K65" s="43"/>
      <c r="L65" s="43"/>
      <c r="M65" s="43"/>
      <c r="N65" s="123"/>
      <c r="O65" s="12"/>
      <c r="P65" s="44"/>
      <c r="Q65" s="44"/>
      <c r="R65" s="44"/>
      <c r="S65" s="44"/>
      <c r="T65" s="44"/>
    </row>
    <row r="66" spans="1:20" x14ac:dyDescent="0.15">
      <c r="A66" s="110"/>
      <c r="B66" s="16" t="s">
        <v>15</v>
      </c>
      <c r="C66" s="151"/>
      <c r="D66" s="146"/>
      <c r="E66" s="147"/>
      <c r="F66" s="45">
        <f t="shared" si="1"/>
        <v>0</v>
      </c>
      <c r="G66" s="43"/>
      <c r="H66" s="43"/>
      <c r="K66" s="51" t="s">
        <v>29</v>
      </c>
      <c r="L66" s="52">
        <v>90</v>
      </c>
      <c r="M66" s="53">
        <f>VLOOKUP(L66,'Water Properties'!A5:C16,3)</f>
        <v>969.55</v>
      </c>
      <c r="N66" s="123"/>
      <c r="O66" s="14"/>
      <c r="P66" s="44"/>
      <c r="Q66" s="44"/>
      <c r="R66" s="44"/>
      <c r="S66" s="44"/>
      <c r="T66" s="44"/>
    </row>
    <row r="67" spans="1:20" x14ac:dyDescent="0.15">
      <c r="A67" s="110"/>
      <c r="B67" s="16" t="s">
        <v>16</v>
      </c>
      <c r="C67" s="151"/>
      <c r="D67" s="146"/>
      <c r="E67" s="147"/>
      <c r="F67" s="45">
        <f t="shared" si="1"/>
        <v>0</v>
      </c>
      <c r="G67" s="43"/>
      <c r="K67" s="51" t="s">
        <v>30</v>
      </c>
      <c r="L67" s="71">
        <f>((1000/M66)-1)*L64</f>
        <v>0</v>
      </c>
      <c r="M67" s="71"/>
      <c r="N67" s="123"/>
      <c r="O67" s="14"/>
      <c r="P67" s="44"/>
      <c r="Q67" s="44"/>
      <c r="R67" s="44"/>
      <c r="S67" s="44"/>
      <c r="T67" s="44"/>
    </row>
    <row r="68" spans="1:20" x14ac:dyDescent="0.15">
      <c r="A68" s="110"/>
      <c r="B68" s="16" t="s">
        <v>18</v>
      </c>
      <c r="C68" s="151"/>
      <c r="D68" s="146"/>
      <c r="E68" s="147"/>
      <c r="F68" s="45">
        <f t="shared" si="1"/>
        <v>0</v>
      </c>
      <c r="G68" s="43"/>
      <c r="H68" s="41"/>
      <c r="I68" s="41"/>
      <c r="J68" s="41"/>
      <c r="K68" s="51" t="s">
        <v>31</v>
      </c>
      <c r="L68" s="54">
        <v>0.1</v>
      </c>
      <c r="M68" s="71"/>
      <c r="N68" s="123"/>
      <c r="O68" s="14"/>
      <c r="P68" s="44"/>
      <c r="Q68" s="44"/>
      <c r="R68" s="44"/>
      <c r="S68" s="44"/>
      <c r="T68" s="44"/>
    </row>
    <row r="69" spans="1:20" x14ac:dyDescent="0.15">
      <c r="A69" s="110"/>
      <c r="B69" s="16" t="s">
        <v>20</v>
      </c>
      <c r="C69" s="148"/>
      <c r="D69" s="149"/>
      <c r="E69" s="150"/>
      <c r="F69" s="45">
        <f t="shared" si="1"/>
        <v>0</v>
      </c>
      <c r="G69" s="43"/>
      <c r="H69" s="41"/>
      <c r="I69" s="41"/>
      <c r="J69" s="41"/>
      <c r="K69" s="51" t="s">
        <v>32</v>
      </c>
      <c r="L69" s="72">
        <f>L67/L68</f>
        <v>0</v>
      </c>
      <c r="M69" s="72"/>
      <c r="N69" s="123"/>
      <c r="O69" s="14"/>
      <c r="P69" s="44"/>
      <c r="Q69" s="44"/>
      <c r="R69" s="44"/>
      <c r="S69" s="44"/>
      <c r="T69" s="44"/>
    </row>
    <row r="70" spans="1:20" x14ac:dyDescent="0.15">
      <c r="A70" s="110"/>
      <c r="B70" s="15" t="s">
        <v>19</v>
      </c>
      <c r="C70" s="148"/>
      <c r="D70" s="149"/>
      <c r="E70" s="150"/>
      <c r="F70" s="45">
        <f t="shared" si="1"/>
        <v>0</v>
      </c>
      <c r="G70" s="43"/>
      <c r="H70" s="43"/>
      <c r="I70" s="43"/>
      <c r="J70" s="43"/>
      <c r="K70" s="51"/>
      <c r="L70" s="43" t="str">
        <f>IF(L69&gt;900,"MULTIPLE VESSELS RESQUIRED","")</f>
        <v/>
      </c>
      <c r="M70" s="43"/>
      <c r="N70" s="123"/>
      <c r="O70" s="14"/>
      <c r="P70" s="44"/>
      <c r="Q70" s="44"/>
      <c r="R70" s="44"/>
      <c r="S70" s="44"/>
      <c r="T70" s="44"/>
    </row>
    <row r="71" spans="1:20" x14ac:dyDescent="0.15">
      <c r="A71" s="110"/>
      <c r="B71" s="15" t="s">
        <v>106</v>
      </c>
      <c r="C71" s="148"/>
      <c r="D71" s="149"/>
      <c r="E71" s="150"/>
      <c r="F71" s="45">
        <f>C71*D71</f>
        <v>0</v>
      </c>
      <c r="G71" s="43"/>
      <c r="H71" s="43"/>
      <c r="I71" s="43"/>
      <c r="J71" s="43"/>
      <c r="K71" s="51"/>
      <c r="L71" s="43"/>
      <c r="M71" s="43"/>
      <c r="N71" s="123"/>
      <c r="O71" s="14"/>
      <c r="P71" s="44"/>
      <c r="Q71" s="44"/>
      <c r="R71" s="44"/>
      <c r="S71" s="44"/>
      <c r="T71" s="44"/>
    </row>
    <row r="72" spans="1:20" ht="15" thickBot="1" x14ac:dyDescent="0.2">
      <c r="A72" s="111"/>
      <c r="B72" s="56" t="s">
        <v>60</v>
      </c>
      <c r="C72" s="152"/>
      <c r="D72" s="153"/>
      <c r="E72" s="154"/>
      <c r="F72" s="57">
        <f>N56</f>
        <v>0</v>
      </c>
      <c r="G72" s="58" t="s">
        <v>61</v>
      </c>
      <c r="H72" s="43"/>
      <c r="I72" s="43"/>
      <c r="J72" s="43"/>
      <c r="K72" s="43"/>
      <c r="L72" s="18"/>
      <c r="M72" s="43"/>
      <c r="N72" s="123"/>
      <c r="O72" s="14"/>
      <c r="P72" s="44"/>
      <c r="Q72" s="44"/>
      <c r="R72" s="44"/>
      <c r="S72" s="44"/>
      <c r="T72" s="44"/>
    </row>
    <row r="73" spans="1:20" x14ac:dyDescent="0.15">
      <c r="E73" s="59">
        <f>SUM(E62:E72)</f>
        <v>0</v>
      </c>
      <c r="F73" s="38">
        <f>SUM(F62:F72)</f>
        <v>0</v>
      </c>
      <c r="G73" s="43"/>
      <c r="H73" s="43"/>
      <c r="I73" s="43"/>
      <c r="J73" s="43"/>
      <c r="K73" s="43"/>
      <c r="L73" s="43"/>
      <c r="M73" s="43"/>
      <c r="N73" s="123"/>
      <c r="O73" s="14"/>
      <c r="P73" s="44"/>
      <c r="Q73" s="44"/>
      <c r="R73" s="44"/>
      <c r="S73" s="44"/>
      <c r="T73" s="44"/>
    </row>
    <row r="74" spans="1:20" x14ac:dyDescent="0.15">
      <c r="E74" s="43"/>
      <c r="F74" s="43"/>
      <c r="G74" s="43"/>
      <c r="H74" s="43"/>
      <c r="I74" s="43"/>
      <c r="J74" s="43"/>
      <c r="K74" s="43"/>
      <c r="L74" s="43"/>
      <c r="M74" s="43"/>
      <c r="N74" s="119"/>
      <c r="O74" s="44"/>
      <c r="P74" s="44"/>
      <c r="Q74" s="44"/>
      <c r="R74" s="44"/>
      <c r="S74" s="44"/>
    </row>
    <row r="75" spans="1:20" x14ac:dyDescent="0.15">
      <c r="E75" s="43"/>
      <c r="F75" s="43"/>
      <c r="G75" s="43"/>
      <c r="H75" s="43"/>
      <c r="I75" s="43"/>
      <c r="J75" s="71" t="s">
        <v>111</v>
      </c>
      <c r="K75" s="43"/>
      <c r="L75" s="43"/>
      <c r="M75" s="43"/>
      <c r="N75" s="119"/>
      <c r="O75" s="44"/>
      <c r="P75" s="44"/>
      <c r="Q75" s="44"/>
      <c r="R75" s="44"/>
      <c r="S75" s="44"/>
    </row>
    <row r="76" spans="1:20" x14ac:dyDescent="0.15">
      <c r="E76" s="43"/>
      <c r="F76" s="43"/>
      <c r="G76" s="43"/>
      <c r="H76" s="43"/>
      <c r="I76" s="43"/>
      <c r="J76" s="96"/>
      <c r="K76" s="97" t="s">
        <v>90</v>
      </c>
      <c r="L76" s="98" t="str">
        <f>IF($L$69&lt;0.1,"",VLOOKUP($L$69,Zilmet!$B$27:$G$37,3))</f>
        <v/>
      </c>
      <c r="M76" s="96"/>
      <c r="N76" s="119"/>
      <c r="O76" s="44"/>
      <c r="P76" s="44"/>
      <c r="Q76" s="44"/>
      <c r="R76" s="44"/>
      <c r="S76" s="44"/>
    </row>
    <row r="77" spans="1:20" x14ac:dyDescent="0.15">
      <c r="E77" s="43"/>
      <c r="F77" s="43"/>
      <c r="G77" s="43"/>
      <c r="H77" s="43"/>
      <c r="I77" s="43"/>
      <c r="J77" s="96"/>
      <c r="K77" s="97" t="s">
        <v>92</v>
      </c>
      <c r="L77" s="99" t="str">
        <f>IF($L$69&lt;0.1,"",VLOOKUP(L76,Zilmet!$D:$G,2,FALSE))</f>
        <v/>
      </c>
      <c r="M77" s="96"/>
      <c r="N77" s="119"/>
      <c r="O77" s="44"/>
      <c r="P77" s="44"/>
      <c r="Q77" s="44"/>
      <c r="R77" s="44"/>
      <c r="S77" s="44"/>
    </row>
    <row r="78" spans="1:20" x14ac:dyDescent="0.15">
      <c r="E78" s="43"/>
      <c r="F78" s="43"/>
      <c r="G78" s="43"/>
      <c r="H78" s="43"/>
      <c r="I78" s="43"/>
      <c r="J78" s="96"/>
      <c r="K78" s="97" t="s">
        <v>93</v>
      </c>
      <c r="L78" s="99" t="str">
        <f>IF($L$69&lt;0.1,"",VLOOKUP(L76,Zilmet!$D:$G,3,FALSE))</f>
        <v/>
      </c>
      <c r="M78" s="96"/>
      <c r="N78" s="119"/>
      <c r="O78" s="44"/>
      <c r="P78" s="44"/>
      <c r="Q78" s="44"/>
      <c r="R78" s="44"/>
      <c r="S78" s="44"/>
    </row>
    <row r="79" spans="1:20" x14ac:dyDescent="0.15">
      <c r="E79" s="43"/>
      <c r="F79" s="43"/>
      <c r="G79" s="43"/>
      <c r="H79" s="43"/>
      <c r="I79" s="43"/>
      <c r="J79" s="96"/>
      <c r="K79" s="97" t="s">
        <v>91</v>
      </c>
      <c r="L79" s="99" t="str">
        <f>IF($L$69&lt;0.1,"",VLOOKUP(L76,Zilmet!$D:$G,4,FALSE))</f>
        <v/>
      </c>
      <c r="M79" s="96"/>
      <c r="N79" s="119"/>
      <c r="O79" s="44"/>
      <c r="P79" s="44"/>
      <c r="Q79" s="44"/>
      <c r="R79" s="44"/>
      <c r="S79" s="44"/>
    </row>
    <row r="80" spans="1:20" x14ac:dyDescent="0.15">
      <c r="E80" s="43"/>
      <c r="F80" s="43"/>
      <c r="G80" s="43"/>
      <c r="H80" s="43"/>
      <c r="I80" s="43"/>
      <c r="J80" s="96"/>
      <c r="K80" s="97"/>
      <c r="L80" s="100"/>
      <c r="M80" s="96"/>
      <c r="N80" s="119"/>
      <c r="O80" s="44"/>
      <c r="P80" s="44"/>
      <c r="Q80" s="44"/>
      <c r="R80" s="44"/>
      <c r="S80" s="44"/>
    </row>
    <row r="81" spans="5:19" x14ac:dyDescent="0.15">
      <c r="E81" s="43"/>
      <c r="F81" s="43"/>
      <c r="G81" s="43"/>
      <c r="H81" s="43"/>
      <c r="I81" s="43"/>
      <c r="J81" s="96"/>
      <c r="K81" s="97"/>
      <c r="L81" s="100"/>
      <c r="M81" s="96"/>
      <c r="N81" s="119"/>
      <c r="O81" s="44"/>
      <c r="P81" s="44"/>
      <c r="Q81" s="44"/>
      <c r="R81" s="44"/>
      <c r="S81" s="44"/>
    </row>
    <row r="82" spans="5:19" x14ac:dyDescent="0.15">
      <c r="E82" s="43"/>
      <c r="F82" s="43"/>
      <c r="G82" s="43"/>
      <c r="H82" s="43"/>
      <c r="I82" s="43"/>
      <c r="J82" s="96"/>
      <c r="K82" s="97"/>
      <c r="L82" s="100"/>
      <c r="M82" s="96"/>
      <c r="N82" s="119"/>
      <c r="O82" s="44"/>
      <c r="P82" s="44"/>
      <c r="Q82" s="44"/>
      <c r="R82" s="44"/>
      <c r="S82" s="44"/>
    </row>
    <row r="83" spans="5:19" x14ac:dyDescent="0.15">
      <c r="E83" s="43"/>
      <c r="F83" s="43"/>
      <c r="G83" s="43"/>
      <c r="H83" s="43"/>
      <c r="I83" s="43"/>
      <c r="J83" s="96"/>
      <c r="K83" s="97"/>
      <c r="L83" s="100"/>
      <c r="M83" s="96"/>
      <c r="N83" s="119"/>
      <c r="O83" s="44"/>
      <c r="P83" s="44"/>
      <c r="Q83" s="44"/>
      <c r="R83" s="44"/>
      <c r="S83" s="44"/>
    </row>
    <row r="84" spans="5:19" x14ac:dyDescent="0.15">
      <c r="E84" s="43"/>
      <c r="F84" s="43"/>
      <c r="G84" s="43"/>
      <c r="H84" s="43"/>
      <c r="I84" s="43"/>
      <c r="J84" s="96"/>
      <c r="K84" s="97"/>
      <c r="L84" s="100"/>
      <c r="M84" s="96"/>
      <c r="N84" s="119"/>
      <c r="O84" s="44"/>
      <c r="P84" s="44"/>
      <c r="Q84" s="44"/>
      <c r="R84" s="44"/>
      <c r="S84" s="44"/>
    </row>
    <row r="85" spans="5:19" x14ac:dyDescent="0.15">
      <c r="E85" s="43"/>
      <c r="F85" s="43"/>
      <c r="G85" s="43"/>
      <c r="H85" s="43"/>
      <c r="I85" s="43"/>
      <c r="J85" s="43"/>
      <c r="K85" s="43"/>
      <c r="L85" s="43"/>
      <c r="M85" s="43"/>
      <c r="N85" s="119"/>
      <c r="O85" s="44"/>
      <c r="P85" s="44"/>
      <c r="Q85" s="44"/>
      <c r="R85" s="44"/>
      <c r="S85" s="44"/>
    </row>
    <row r="86" spans="5:19" x14ac:dyDescent="0.15">
      <c r="E86" s="43"/>
      <c r="F86" s="43"/>
      <c r="G86" s="43"/>
      <c r="H86" s="43"/>
      <c r="I86" s="43"/>
      <c r="J86" s="43"/>
      <c r="K86" s="43"/>
      <c r="L86" s="43"/>
      <c r="M86" s="43"/>
      <c r="N86" s="119"/>
      <c r="O86" s="44"/>
      <c r="P86" s="44"/>
      <c r="Q86" s="44"/>
      <c r="R86" s="44"/>
      <c r="S86" s="44"/>
    </row>
    <row r="87" spans="5:19" x14ac:dyDescent="0.15">
      <c r="E87" s="43"/>
      <c r="F87" s="43"/>
      <c r="G87" s="43"/>
      <c r="H87" s="43"/>
      <c r="I87" s="43"/>
      <c r="J87" s="43"/>
      <c r="K87" s="43"/>
      <c r="L87" s="43"/>
      <c r="M87" s="43"/>
      <c r="N87" s="119"/>
      <c r="O87" s="44"/>
      <c r="P87" s="44"/>
      <c r="Q87" s="44"/>
      <c r="R87" s="44"/>
      <c r="S87" s="44"/>
    </row>
  </sheetData>
  <sheetProtection password="C6C0" sheet="1" objects="1" scenarios="1" selectLockedCells="1"/>
  <customSheetViews>
    <customSheetView guid="{B4144372-2642-BD44-BF72-EF8F4933D1AE}" scale="90" showPageBreaks="1" showGridLines="0" fitToPage="1" topLeftCell="A5">
      <pane ySplit="1.3076923076923077" topLeftCell="A29" activePane="bottomLeft"/>
      <selection pane="bottomLeft" activeCell="Q60" sqref="Q60"/>
      <pageMargins left="0.71" right="0.71" top="0.75000000000000011" bottom="0.75000000000000011" header="0.31" footer="0.31"/>
      <pageSetup paperSize="9" scale="37" orientation="landscape" horizontalDpi="1200" verticalDpi="1200" r:id="rId1"/>
      <headerFooter>
        <oddFooter>&amp;L&amp;"Calibri,Regular"&amp;K000000&amp;D&amp;C&amp;"Calibri,Regular"&amp;K000000Copyright www.tsaservices.co.uk
Obtain written permission before use&amp;R&amp;"Calibri,Regular"&amp;K000000&amp;F_x000D_&amp;A</oddFooter>
      </headerFooter>
    </customSheetView>
  </customSheetViews>
  <mergeCells count="2">
    <mergeCell ref="A7:A55"/>
    <mergeCell ref="A62:A72"/>
  </mergeCells>
  <phoneticPr fontId="31" type="noConversion"/>
  <conditionalFormatting sqref="C64:E65">
    <cfRule type="cellIs" dxfId="3" priority="3" operator="notEqual">
      <formula>""</formula>
    </cfRule>
  </conditionalFormatting>
  <conditionalFormatting sqref="C69:E71">
    <cfRule type="cellIs" dxfId="2" priority="2" operator="notEqual">
      <formula>""</formula>
    </cfRule>
  </conditionalFormatting>
  <conditionalFormatting sqref="C7:M55">
    <cfRule type="cellIs" dxfId="1" priority="1" operator="notEqual">
      <formula>""</formula>
    </cfRule>
  </conditionalFormatting>
  <pageMargins left="0.71" right="0.71" top="0.75000000000000011" bottom="0.75000000000000011" header="0.31" footer="0.31"/>
  <pageSetup paperSize="9" scale="37" orientation="landscape" horizontalDpi="1200" verticalDpi="1200" r:id="rId2"/>
  <headerFooter>
    <oddFooter>&amp;L&amp;"Calibri,Regular"&amp;K000000&amp;D&amp;C&amp;"Calibri,Regular"&amp;K000000Copyright www.tsaservices.co.uk
Obtain written permission before use&amp;R&amp;"Calibri,Regular"&amp;K000000&amp;F_x000D_&amp;A</oddFooter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C28" sqref="C28"/>
    </sheetView>
  </sheetViews>
  <sheetFormatPr baseColWidth="10" defaultColWidth="8.83203125" defaultRowHeight="14" x14ac:dyDescent="0.15"/>
  <cols>
    <col min="1" max="1" width="11.33203125" style="30" customWidth="1"/>
    <col min="2" max="2" width="8.83203125" style="61"/>
    <col min="3" max="3" width="11.83203125" style="30" customWidth="1"/>
    <col min="4" max="16384" width="8.83203125" style="30"/>
  </cols>
  <sheetData>
    <row r="1" spans="1:3" ht="25.5" customHeight="1" x14ac:dyDescent="0.15">
      <c r="A1" s="19" t="s">
        <v>22</v>
      </c>
      <c r="B1" s="19" t="s">
        <v>62</v>
      </c>
      <c r="C1" s="19" t="s">
        <v>23</v>
      </c>
    </row>
    <row r="2" spans="1:3" x14ac:dyDescent="0.15">
      <c r="A2" s="20" t="s">
        <v>24</v>
      </c>
      <c r="B2" s="20"/>
      <c r="C2" s="20" t="s">
        <v>25</v>
      </c>
    </row>
    <row r="3" spans="1:3" x14ac:dyDescent="0.15">
      <c r="A3" s="60"/>
      <c r="B3" s="20"/>
      <c r="C3" s="20" t="s">
        <v>26</v>
      </c>
    </row>
    <row r="4" spans="1:3" x14ac:dyDescent="0.15">
      <c r="A4" s="21" t="s">
        <v>27</v>
      </c>
      <c r="C4" s="21">
        <v>915</v>
      </c>
    </row>
    <row r="5" spans="1:3" x14ac:dyDescent="0.15">
      <c r="A5" s="21" t="s">
        <v>28</v>
      </c>
      <c r="C5" s="21">
        <v>999.9</v>
      </c>
    </row>
    <row r="6" spans="1:3" x14ac:dyDescent="0.15">
      <c r="A6" s="21">
        <v>4</v>
      </c>
      <c r="B6" s="62">
        <f t="shared" ref="B6:B16" si="0">1*1000/C6</f>
        <v>1</v>
      </c>
      <c r="C6" s="22">
        <v>1000</v>
      </c>
    </row>
    <row r="7" spans="1:3" x14ac:dyDescent="0.15">
      <c r="A7" s="21">
        <v>10</v>
      </c>
      <c r="B7" s="63">
        <f t="shared" si="0"/>
        <v>1.002707309736288</v>
      </c>
      <c r="C7" s="21">
        <f>C6-((C$10-C$12)*(A7-A6)/20)</f>
        <v>997.3</v>
      </c>
    </row>
    <row r="8" spans="1:3" x14ac:dyDescent="0.15">
      <c r="A8" s="21">
        <v>20</v>
      </c>
      <c r="B8" s="63">
        <f t="shared" si="0"/>
        <v>1.0018032458425166</v>
      </c>
      <c r="C8" s="22">
        <v>998.2</v>
      </c>
    </row>
    <row r="9" spans="1:3" x14ac:dyDescent="0.15">
      <c r="A9" s="21">
        <v>30</v>
      </c>
      <c r="B9" s="63">
        <f t="shared" si="0"/>
        <v>1.0063399416322834</v>
      </c>
      <c r="C9" s="21">
        <f>C8-((C$10-C$12)*(A9-A8)/20)</f>
        <v>993.7</v>
      </c>
    </row>
    <row r="10" spans="1:3" x14ac:dyDescent="0.15">
      <c r="A10" s="21">
        <v>40</v>
      </c>
      <c r="B10" s="63">
        <f t="shared" si="0"/>
        <v>1.0078613182826042</v>
      </c>
      <c r="C10" s="22">
        <v>992.2</v>
      </c>
    </row>
    <row r="11" spans="1:3" x14ac:dyDescent="0.15">
      <c r="A11" s="21">
        <v>50</v>
      </c>
      <c r="B11" s="63">
        <f t="shared" si="0"/>
        <v>1.0124531740407006</v>
      </c>
      <c r="C11" s="21">
        <f>C10-((C$10-C$12)*(A11-A10)/20)</f>
        <v>987.7</v>
      </c>
    </row>
    <row r="12" spans="1:3" x14ac:dyDescent="0.15">
      <c r="A12" s="21">
        <v>60</v>
      </c>
      <c r="B12" s="63">
        <f t="shared" si="0"/>
        <v>1.017087062652563</v>
      </c>
      <c r="C12" s="22">
        <v>983.2</v>
      </c>
    </row>
    <row r="13" spans="1:3" x14ac:dyDescent="0.15">
      <c r="A13" s="21">
        <v>70</v>
      </c>
      <c r="B13" s="63">
        <f t="shared" si="0"/>
        <v>1.021763563911311</v>
      </c>
      <c r="C13" s="21">
        <f>C12-((C$10-C$12)*(A13-A12)/20)</f>
        <v>978.7</v>
      </c>
    </row>
    <row r="14" spans="1:3" x14ac:dyDescent="0.15">
      <c r="A14" s="21">
        <v>80</v>
      </c>
      <c r="B14" s="63">
        <f t="shared" si="0"/>
        <v>1.0290183165260343</v>
      </c>
      <c r="C14" s="22">
        <v>971.8</v>
      </c>
    </row>
    <row r="15" spans="1:3" x14ac:dyDescent="0.15">
      <c r="A15" s="23">
        <v>85</v>
      </c>
      <c r="B15" s="63">
        <f t="shared" si="0"/>
        <v>1.031406322520757</v>
      </c>
      <c r="C15" s="21">
        <f>C14-((C$10-C$12)*(A15-A14)/20)</f>
        <v>969.55</v>
      </c>
    </row>
    <row r="16" spans="1:3" x14ac:dyDescent="0.15">
      <c r="A16" s="23">
        <v>99</v>
      </c>
      <c r="B16" s="63">
        <f t="shared" si="0"/>
        <v>1.0406152117131648</v>
      </c>
      <c r="C16" s="22">
        <f>C14-((C$12-C$14)*19/20)</f>
        <v>960.96999999999991</v>
      </c>
    </row>
  </sheetData>
  <customSheetViews>
    <customSheetView guid="{B4144372-2642-BD44-BF72-EF8F4933D1AE}" state="hidden">
      <selection activeCell="C28" sqref="C28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F54" sqref="F54"/>
    </sheetView>
  </sheetViews>
  <sheetFormatPr baseColWidth="10" defaultColWidth="8.83203125" defaultRowHeight="15" x14ac:dyDescent="0.2"/>
  <cols>
    <col min="1" max="1" width="11.1640625" customWidth="1"/>
    <col min="3" max="3" width="5" customWidth="1"/>
    <col min="4" max="4" width="18.1640625" customWidth="1"/>
    <col min="5" max="6" width="8.83203125" style="75"/>
    <col min="7" max="7" width="11.83203125" style="75" customWidth="1"/>
    <col min="17" max="17" width="34" customWidth="1"/>
  </cols>
  <sheetData>
    <row r="1" spans="1:7" x14ac:dyDescent="0.2">
      <c r="B1" s="78"/>
      <c r="C1" s="78"/>
      <c r="D1" s="79" t="s">
        <v>89</v>
      </c>
      <c r="E1" s="79" t="s">
        <v>86</v>
      </c>
      <c r="F1" s="79" t="s">
        <v>87</v>
      </c>
      <c r="G1" s="79" t="s">
        <v>88</v>
      </c>
    </row>
    <row r="2" spans="1:7" x14ac:dyDescent="0.2">
      <c r="A2" s="112" t="s">
        <v>63</v>
      </c>
      <c r="B2" s="73">
        <v>1E-3</v>
      </c>
      <c r="C2" s="73"/>
      <c r="D2" s="73" t="s">
        <v>67</v>
      </c>
      <c r="E2" s="76">
        <v>225</v>
      </c>
      <c r="F2" s="76">
        <v>195</v>
      </c>
      <c r="G2" s="76">
        <v>22</v>
      </c>
    </row>
    <row r="3" spans="1:7" x14ac:dyDescent="0.2">
      <c r="A3" s="112"/>
      <c r="B3" s="73">
        <v>4</v>
      </c>
      <c r="C3" s="74"/>
      <c r="D3" s="73" t="s">
        <v>68</v>
      </c>
      <c r="E3" s="76">
        <v>220</v>
      </c>
      <c r="F3" s="76">
        <v>295</v>
      </c>
      <c r="G3" s="76">
        <v>22</v>
      </c>
    </row>
    <row r="4" spans="1:7" x14ac:dyDescent="0.2">
      <c r="A4" s="112"/>
      <c r="B4" s="73">
        <v>8</v>
      </c>
      <c r="C4" s="74"/>
      <c r="D4" s="73" t="s">
        <v>69</v>
      </c>
      <c r="E4" s="76">
        <v>294</v>
      </c>
      <c r="F4" s="76">
        <v>281</v>
      </c>
      <c r="G4" s="76">
        <v>22</v>
      </c>
    </row>
    <row r="5" spans="1:7" x14ac:dyDescent="0.2">
      <c r="A5" s="112"/>
      <c r="B5" s="73">
        <v>12</v>
      </c>
      <c r="C5" s="74"/>
      <c r="D5" s="73" t="s">
        <v>70</v>
      </c>
      <c r="E5" s="76">
        <v>290</v>
      </c>
      <c r="F5" s="76">
        <v>400</v>
      </c>
      <c r="G5" s="76">
        <v>22</v>
      </c>
    </row>
    <row r="6" spans="1:7" x14ac:dyDescent="0.2">
      <c r="A6" s="112"/>
      <c r="B6" s="73">
        <v>18</v>
      </c>
      <c r="C6" s="74"/>
      <c r="D6" s="73" t="s">
        <v>71</v>
      </c>
      <c r="E6" s="76">
        <v>324</v>
      </c>
      <c r="F6" s="76">
        <v>415</v>
      </c>
      <c r="G6" s="76">
        <v>22</v>
      </c>
    </row>
    <row r="7" spans="1:7" x14ac:dyDescent="0.2">
      <c r="A7" s="112"/>
      <c r="B7" s="73">
        <v>24</v>
      </c>
      <c r="C7" s="74"/>
      <c r="D7" s="73" t="s">
        <v>72</v>
      </c>
      <c r="E7" s="76">
        <v>404</v>
      </c>
      <c r="F7" s="76">
        <v>387</v>
      </c>
      <c r="G7" s="76">
        <v>22</v>
      </c>
    </row>
    <row r="8" spans="1:7" x14ac:dyDescent="0.2">
      <c r="A8" s="112"/>
      <c r="B8" s="73">
        <v>35</v>
      </c>
      <c r="C8" s="74"/>
      <c r="D8" s="73" t="s">
        <v>73</v>
      </c>
      <c r="E8" s="76">
        <v>407</v>
      </c>
      <c r="F8" s="76">
        <v>530</v>
      </c>
      <c r="G8" s="76">
        <v>22</v>
      </c>
    </row>
    <row r="9" spans="1:7" x14ac:dyDescent="0.2">
      <c r="A9" s="112"/>
      <c r="B9" s="73">
        <v>50</v>
      </c>
      <c r="C9" s="74"/>
      <c r="D9" s="73" t="s">
        <v>74</v>
      </c>
      <c r="E9" s="76">
        <v>450</v>
      </c>
      <c r="F9" s="76">
        <v>608</v>
      </c>
      <c r="G9" s="76">
        <v>22</v>
      </c>
    </row>
    <row r="10" spans="1:7" x14ac:dyDescent="0.2">
      <c r="A10" s="112"/>
      <c r="B10" s="73">
        <v>80</v>
      </c>
      <c r="C10" s="74"/>
      <c r="D10" s="73" t="s">
        <v>75</v>
      </c>
      <c r="E10" s="76">
        <v>500</v>
      </c>
      <c r="F10" s="76">
        <v>665</v>
      </c>
      <c r="G10" s="76">
        <v>22</v>
      </c>
    </row>
    <row r="11" spans="1:7" x14ac:dyDescent="0.2">
      <c r="A11" s="112"/>
      <c r="B11" s="73">
        <v>105</v>
      </c>
      <c r="C11" s="74"/>
      <c r="D11" s="73" t="s">
        <v>76</v>
      </c>
      <c r="E11" s="76">
        <v>500</v>
      </c>
      <c r="F11" s="76">
        <v>897</v>
      </c>
      <c r="G11" s="76">
        <v>22</v>
      </c>
    </row>
    <row r="12" spans="1:7" x14ac:dyDescent="0.2">
      <c r="A12" s="112"/>
      <c r="B12" s="73">
        <v>150</v>
      </c>
      <c r="C12" s="74"/>
      <c r="D12" s="73" t="s">
        <v>77</v>
      </c>
      <c r="E12" s="76">
        <v>600</v>
      </c>
      <c r="F12" s="76">
        <v>812</v>
      </c>
      <c r="G12" s="76">
        <v>22</v>
      </c>
    </row>
    <row r="13" spans="1:7" x14ac:dyDescent="0.2">
      <c r="A13" s="112"/>
      <c r="B13" s="73">
        <v>200</v>
      </c>
      <c r="C13" s="74"/>
      <c r="D13" s="73" t="s">
        <v>78</v>
      </c>
      <c r="E13" s="76">
        <v>630</v>
      </c>
      <c r="F13" s="76">
        <v>957</v>
      </c>
      <c r="G13" s="76">
        <v>22</v>
      </c>
    </row>
    <row r="14" spans="1:7" x14ac:dyDescent="0.2">
      <c r="A14" s="112"/>
      <c r="B14" s="73">
        <v>250</v>
      </c>
      <c r="C14" s="74"/>
      <c r="D14" s="73" t="s">
        <v>79</v>
      </c>
      <c r="E14" s="76">
        <v>630</v>
      </c>
      <c r="F14" s="76">
        <v>1105</v>
      </c>
      <c r="G14" s="76">
        <v>22</v>
      </c>
    </row>
    <row r="15" spans="1:7" x14ac:dyDescent="0.2">
      <c r="A15" s="112"/>
      <c r="B15" s="73">
        <v>300</v>
      </c>
      <c r="C15" s="74"/>
      <c r="D15" s="73" t="s">
        <v>80</v>
      </c>
      <c r="E15" s="76">
        <v>630</v>
      </c>
      <c r="F15" s="76">
        <v>1450</v>
      </c>
      <c r="G15" s="76">
        <v>22</v>
      </c>
    </row>
    <row r="16" spans="1:7" x14ac:dyDescent="0.2">
      <c r="A16" s="112"/>
      <c r="B16" s="73">
        <v>400</v>
      </c>
      <c r="C16" s="74"/>
      <c r="D16" s="73" t="s">
        <v>81</v>
      </c>
      <c r="E16" s="76">
        <v>750</v>
      </c>
      <c r="F16" s="76">
        <v>1340</v>
      </c>
      <c r="G16" s="76">
        <v>25</v>
      </c>
    </row>
    <row r="17" spans="1:7" x14ac:dyDescent="0.2">
      <c r="A17" s="112"/>
      <c r="B17" s="73">
        <v>500</v>
      </c>
      <c r="C17" s="74"/>
      <c r="D17" s="73" t="s">
        <v>82</v>
      </c>
      <c r="E17" s="76">
        <v>750</v>
      </c>
      <c r="F17" s="76">
        <v>1555</v>
      </c>
      <c r="G17" s="76">
        <v>25</v>
      </c>
    </row>
    <row r="18" spans="1:7" x14ac:dyDescent="0.2">
      <c r="A18" s="112"/>
      <c r="B18" s="73">
        <v>600</v>
      </c>
      <c r="C18" s="74"/>
      <c r="D18" s="73" t="s">
        <v>83</v>
      </c>
      <c r="E18" s="76">
        <v>750</v>
      </c>
      <c r="F18" s="76">
        <v>1755</v>
      </c>
      <c r="G18" s="76">
        <v>25</v>
      </c>
    </row>
    <row r="19" spans="1:7" x14ac:dyDescent="0.2">
      <c r="A19" s="112"/>
      <c r="B19" s="73">
        <v>700</v>
      </c>
      <c r="C19" s="74"/>
      <c r="D19" s="73" t="s">
        <v>84</v>
      </c>
      <c r="E19" s="76">
        <v>750</v>
      </c>
      <c r="F19" s="76">
        <v>1855</v>
      </c>
      <c r="G19" s="76">
        <v>25</v>
      </c>
    </row>
    <row r="20" spans="1:7" x14ac:dyDescent="0.2">
      <c r="A20" s="112"/>
      <c r="B20" s="73">
        <v>800</v>
      </c>
      <c r="C20" s="74"/>
      <c r="D20" s="73" t="s">
        <v>85</v>
      </c>
      <c r="E20" s="76">
        <v>750</v>
      </c>
      <c r="F20" s="76">
        <v>2105</v>
      </c>
      <c r="G20" s="76">
        <v>25</v>
      </c>
    </row>
    <row r="21" spans="1:7" x14ac:dyDescent="0.2">
      <c r="A21" s="112"/>
      <c r="B21" s="73">
        <v>900</v>
      </c>
      <c r="C21" s="74"/>
      <c r="D21" s="73"/>
    </row>
    <row r="24" spans="1:7" x14ac:dyDescent="0.2">
      <c r="A24" s="113" t="s">
        <v>94</v>
      </c>
      <c r="B24" s="80"/>
      <c r="C24" s="80"/>
      <c r="D24" s="80"/>
      <c r="E24" s="81"/>
      <c r="F24" s="81"/>
      <c r="G24" s="81"/>
    </row>
    <row r="25" spans="1:7" x14ac:dyDescent="0.2">
      <c r="A25" s="113"/>
      <c r="B25" s="80"/>
      <c r="C25" s="80"/>
      <c r="D25" s="80"/>
      <c r="E25" s="81"/>
      <c r="F25" s="81"/>
      <c r="G25" s="81"/>
    </row>
    <row r="26" spans="1:7" x14ac:dyDescent="0.2">
      <c r="A26" s="113"/>
      <c r="B26" s="77"/>
      <c r="C26" s="77"/>
      <c r="D26" s="82" t="s">
        <v>89</v>
      </c>
      <c r="E26" s="82" t="s">
        <v>86</v>
      </c>
      <c r="F26" s="82" t="s">
        <v>87</v>
      </c>
      <c r="G26" s="82" t="s">
        <v>88</v>
      </c>
    </row>
    <row r="27" spans="1:7" x14ac:dyDescent="0.2">
      <c r="A27" s="113"/>
      <c r="B27" s="80">
        <v>1E-3</v>
      </c>
      <c r="C27" s="74"/>
      <c r="D27" s="80" t="s">
        <v>95</v>
      </c>
      <c r="E27" s="81">
        <v>270</v>
      </c>
      <c r="F27" s="81">
        <v>485</v>
      </c>
      <c r="G27" s="81">
        <v>25</v>
      </c>
    </row>
    <row r="28" spans="1:7" x14ac:dyDescent="0.2">
      <c r="A28" s="113"/>
      <c r="B28" s="80">
        <v>24</v>
      </c>
      <c r="C28" s="74"/>
      <c r="D28" s="80" t="s">
        <v>97</v>
      </c>
      <c r="E28" s="81">
        <v>380</v>
      </c>
      <c r="F28" s="81">
        <v>770</v>
      </c>
      <c r="G28" s="81">
        <v>25</v>
      </c>
    </row>
    <row r="29" spans="1:7" x14ac:dyDescent="0.2">
      <c r="A29" s="113"/>
      <c r="B29" s="80">
        <v>50</v>
      </c>
      <c r="C29" s="74"/>
      <c r="D29" s="80" t="s">
        <v>98</v>
      </c>
      <c r="E29" s="81">
        <v>380</v>
      </c>
      <c r="F29" s="81">
        <v>860</v>
      </c>
      <c r="G29" s="81">
        <v>25</v>
      </c>
    </row>
    <row r="30" spans="1:7" x14ac:dyDescent="0.2">
      <c r="A30" s="113"/>
      <c r="B30" s="80">
        <v>60</v>
      </c>
      <c r="C30" s="74"/>
      <c r="D30" s="80" t="s">
        <v>99</v>
      </c>
      <c r="E30" s="81">
        <v>450</v>
      </c>
      <c r="F30" s="81">
        <v>830</v>
      </c>
      <c r="G30" s="81">
        <v>25</v>
      </c>
    </row>
    <row r="31" spans="1:7" x14ac:dyDescent="0.2">
      <c r="A31" s="113"/>
      <c r="B31" s="80">
        <v>80</v>
      </c>
      <c r="C31" s="74"/>
      <c r="D31" s="80" t="s">
        <v>96</v>
      </c>
      <c r="E31" s="81">
        <v>450</v>
      </c>
      <c r="F31" s="81">
        <v>910</v>
      </c>
      <c r="G31" s="81">
        <v>25</v>
      </c>
    </row>
    <row r="32" spans="1:7" x14ac:dyDescent="0.2">
      <c r="A32" s="113"/>
      <c r="B32" s="80">
        <v>100</v>
      </c>
      <c r="C32" s="74"/>
      <c r="D32" s="80" t="s">
        <v>100</v>
      </c>
      <c r="E32" s="81">
        <v>550</v>
      </c>
      <c r="F32" s="81">
        <v>1235</v>
      </c>
      <c r="G32" s="81">
        <v>40</v>
      </c>
    </row>
    <row r="33" spans="1:7" x14ac:dyDescent="0.2">
      <c r="A33" s="113"/>
      <c r="B33" s="80">
        <v>200</v>
      </c>
      <c r="C33" s="74"/>
      <c r="D33" s="80" t="s">
        <v>101</v>
      </c>
      <c r="E33" s="81">
        <v>630</v>
      </c>
      <c r="F33" s="81">
        <v>1365</v>
      </c>
      <c r="G33" s="81">
        <v>40</v>
      </c>
    </row>
    <row r="34" spans="1:7" x14ac:dyDescent="0.2">
      <c r="A34" s="113"/>
      <c r="B34" s="80">
        <v>300</v>
      </c>
      <c r="C34" s="74"/>
      <c r="D34" s="80" t="s">
        <v>102</v>
      </c>
      <c r="E34" s="81">
        <v>750</v>
      </c>
      <c r="F34" s="81">
        <v>1560</v>
      </c>
      <c r="G34" s="81">
        <v>40</v>
      </c>
    </row>
    <row r="35" spans="1:7" x14ac:dyDescent="0.2">
      <c r="A35" s="113"/>
      <c r="B35" s="80">
        <v>500</v>
      </c>
      <c r="C35" s="74"/>
      <c r="D35" s="80" t="s">
        <v>103</v>
      </c>
      <c r="E35" s="81">
        <v>750</v>
      </c>
      <c r="F35" s="81">
        <v>2075</v>
      </c>
      <c r="G35" s="81">
        <v>40</v>
      </c>
    </row>
    <row r="36" spans="1:7" x14ac:dyDescent="0.2">
      <c r="A36" s="113"/>
      <c r="B36" s="80">
        <v>750</v>
      </c>
      <c r="C36" s="74"/>
      <c r="D36" s="80" t="s">
        <v>104</v>
      </c>
      <c r="E36" s="81">
        <v>850</v>
      </c>
      <c r="F36" s="81">
        <v>2100</v>
      </c>
      <c r="G36" s="81">
        <v>40</v>
      </c>
    </row>
    <row r="37" spans="1:7" x14ac:dyDescent="0.2">
      <c r="A37" s="113"/>
      <c r="B37" s="80">
        <v>1000</v>
      </c>
      <c r="C37" s="74"/>
      <c r="E37" s="81"/>
      <c r="F37" s="81"/>
      <c r="G37" s="81"/>
    </row>
    <row r="38" spans="1:7" x14ac:dyDescent="0.2">
      <c r="A38" s="113"/>
      <c r="B38" s="80"/>
      <c r="C38" s="80"/>
      <c r="D38" s="80"/>
      <c r="E38" s="81"/>
      <c r="F38" s="81"/>
      <c r="G38" s="81"/>
    </row>
    <row r="39" spans="1:7" x14ac:dyDescent="0.2">
      <c r="A39" s="113"/>
      <c r="B39" s="80"/>
      <c r="C39" s="80"/>
      <c r="D39" s="80" t="str">
        <f>LEFT(Q39,9)</f>
        <v/>
      </c>
      <c r="E39" s="81"/>
      <c r="F39" s="81"/>
      <c r="G39" s="81"/>
    </row>
    <row r="40" spans="1:7" x14ac:dyDescent="0.2">
      <c r="A40" s="113"/>
      <c r="B40" s="80"/>
      <c r="C40" s="80"/>
      <c r="D40" s="80"/>
      <c r="E40" s="81"/>
      <c r="F40" s="81"/>
      <c r="G40" s="81"/>
    </row>
    <row r="41" spans="1:7" x14ac:dyDescent="0.2">
      <c r="A41" s="113"/>
      <c r="B41" s="80"/>
      <c r="C41" s="80"/>
      <c r="D41" s="80"/>
      <c r="E41" s="81"/>
      <c r="F41" s="81"/>
      <c r="G41" s="81"/>
    </row>
    <row r="42" spans="1:7" x14ac:dyDescent="0.2">
      <c r="A42" s="113"/>
      <c r="B42" s="80"/>
      <c r="C42" s="80"/>
      <c r="D42" s="80"/>
      <c r="E42" s="81"/>
      <c r="F42" s="81"/>
      <c r="G42" s="81"/>
    </row>
    <row r="43" spans="1:7" x14ac:dyDescent="0.2">
      <c r="A43" s="113"/>
      <c r="B43" s="80"/>
      <c r="C43" s="80"/>
      <c r="D43" s="80"/>
      <c r="E43" s="81"/>
      <c r="F43" s="81"/>
      <c r="G43" s="81"/>
    </row>
  </sheetData>
  <customSheetViews>
    <customSheetView guid="{B4144372-2642-BD44-BF72-EF8F4933D1AE}" state="hidden">
      <selection activeCell="F54" sqref="F54"/>
      <pageMargins left="0.7" right="0.7" top="0.75" bottom="0.75" header="0.3" footer="0.3"/>
      <pageSetup paperSize="9" orientation="landscape" horizontalDpi="0" verticalDpi="0"/>
    </customSheetView>
  </customSheetViews>
  <mergeCells count="2">
    <mergeCell ref="A2:A21"/>
    <mergeCell ref="A24:A43"/>
  </mergeCells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HWS</vt:lpstr>
      <vt:lpstr>Heating</vt:lpstr>
      <vt:lpstr>SOLAR</vt:lpstr>
      <vt:lpstr>Water Properties</vt:lpstr>
      <vt:lpstr>Zilmet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Smith</dc:creator>
  <cp:lastModifiedBy>Microsoft Office User</cp:lastModifiedBy>
  <cp:lastPrinted>2011-06-09T11:46:23Z</cp:lastPrinted>
  <dcterms:created xsi:type="dcterms:W3CDTF">2009-11-10T15:09:43Z</dcterms:created>
  <dcterms:modified xsi:type="dcterms:W3CDTF">2017-07-20T10:20:40Z</dcterms:modified>
</cp:coreProperties>
</file>